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style1.xml" ContentType="application/vnd.ms-office.chartstyle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6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ctrlProps/ctrlProp1.xml" ContentType="application/vnd.ms-excel.controlproperties+xml"/>
  <Override PartName="/xl/externalLinks/externalLink2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SESS\EXCEL\AFILIACIÓN\EXTRANJEROS\2020\Marzo\"/>
    </mc:Choice>
  </mc:AlternateContent>
  <bookViews>
    <workbookView xWindow="120" yWindow="60" windowWidth="28515" windowHeight="12090" firstSheet="6" activeTab="11"/>
  </bookViews>
  <sheets>
    <sheet name="Portada" sheetId="10" r:id="rId1"/>
    <sheet name="Indice" sheetId="11" r:id="rId2"/>
    <sheet name="Procedentes UE" sheetId="1" r:id="rId3"/>
    <sheet name="Procedentes de paises NOUE " sheetId="2" r:id="rId4"/>
    <sheet name="TOTAL" sheetId="3" r:id="rId5"/>
    <sheet name="GENERO" sheetId="4" r:id="rId6"/>
    <sheet name="EVOLUCION" sheetId="5" r:id="rId7"/>
    <sheet name="VARIACION mes y año" sheetId="6" r:id="rId8"/>
    <sheet name="Sectores Gral." sheetId="7" r:id="rId9"/>
    <sheet name="Sectores autonomos" sheetId="8" r:id="rId10"/>
    <sheet name="Paises de Procedencia" sheetId="9" r:id="rId11"/>
    <sheet name="Efecto COVID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10" hidden="1">'Paises de Procedencia'!$O$7:$W$44</definedName>
    <definedName name="aaa" localSheetId="11">#REF!</definedName>
    <definedName name="aaa">#REF!</definedName>
    <definedName name="AAAAAAAAAAAAAAAAAAAAAAA" localSheetId="11">#REF!</definedName>
    <definedName name="AAAAAAAAAAAAAAAAAAAAAAA">#REF!</definedName>
    <definedName name="_xlnm.Print_Area" localSheetId="6">EVOLUCION!$B$3:$I$189</definedName>
    <definedName name="_xlnm.Print_Area" localSheetId="5">GENERO!$D$1:$M$68</definedName>
    <definedName name="_xlnm.Print_Area" localSheetId="10">'Paises de Procedencia'!$B$1:$J$49</definedName>
    <definedName name="_xlnm.Print_Area" localSheetId="3">'Procedentes de paises NOUE '!$B$1:$J$69</definedName>
    <definedName name="_xlnm.Print_Area" localSheetId="2">'Procedentes UE'!$B$1:$J$69</definedName>
    <definedName name="_xlnm.Print_Area" localSheetId="9">'Sectores autonomos'!$B$1:$H$26</definedName>
    <definedName name="_xlnm.Print_Area" localSheetId="8">'Sectores Gral.'!$B$1:$H$30</definedName>
    <definedName name="_xlnm.Print_Area" localSheetId="4">TOTAL!$B$1:$J$69</definedName>
    <definedName name="_xlnm.Print_Area" localSheetId="7">'VARIACION mes y año'!$D$1:$K$68</definedName>
    <definedName name="_xlnm.Auto_Open" localSheetId="11">#REF!</definedName>
    <definedName name="_xlnm.Auto_Open" localSheetId="9">#REF!</definedName>
    <definedName name="_xlnm.Auto_Open" localSheetId="8">#REF!</definedName>
    <definedName name="_xlnm.Auto_Open">#REF!</definedName>
    <definedName name="Auto_Open" localSheetId="11">#REF!</definedName>
    <definedName name="Auto_Open">#REF!</definedName>
    <definedName name="CCAA" localSheetId="6">'[1]CC.AA'!$H$3:$H$3000</definedName>
    <definedName name="CCAA">'[2]CC.AA'!$H$3:$H$3000</definedName>
    <definedName name="CCCCCCCCCCCCC" localSheetId="11">#REF!</definedName>
    <definedName name="CCCCCCCCCCCCC">#REF!</definedName>
    <definedName name="Datos">[3]graf!$A$6:$R$1505</definedName>
    <definedName name="FREEFORM97" localSheetId="11">#REF!</definedName>
    <definedName name="FREEFORM97">#REF!</definedName>
    <definedName name="Macro1" localSheetId="11">#REF!</definedName>
    <definedName name="Macro1">#REF!</definedName>
    <definedName name="Macro10" localSheetId="11">#REF!</definedName>
    <definedName name="Macro10">#REF!</definedName>
    <definedName name="Macro2" localSheetId="11">#REF!</definedName>
    <definedName name="Macro2">#REF!</definedName>
    <definedName name="Macro3" localSheetId="11">#REF!</definedName>
    <definedName name="Macro3">#REF!</definedName>
    <definedName name="Macro4" localSheetId="11">#REF!</definedName>
    <definedName name="Macro4">#REF!</definedName>
    <definedName name="Macro5" localSheetId="11">#REF!</definedName>
    <definedName name="Macro5">#REF!</definedName>
    <definedName name="Macro6" localSheetId="11">#REF!</definedName>
    <definedName name="Macro6">#REF!</definedName>
    <definedName name="Macro7" localSheetId="11">#REF!</definedName>
    <definedName name="Macro7">#REF!</definedName>
    <definedName name="Macro8" localSheetId="11">#REF!</definedName>
    <definedName name="Macro8">#REF!</definedName>
    <definedName name="Macro9" localSheetId="11">#REF!</definedName>
    <definedName name="Macro9">#REF!</definedName>
    <definedName name="NombreTabla">"Dummy"</definedName>
    <definedName name="Print_Area" localSheetId="6">EVOLUCION!$B$3:$I$137</definedName>
    <definedName name="PROVINCIA" localSheetId="6">[1]PROVINCIAS!$R$3:$R$3000</definedName>
    <definedName name="PROVINCIA">[2]PROVINCIAS!$R$3:$R$3000</definedName>
    <definedName name="Recover" localSheetId="11">#REF!</definedName>
    <definedName name="Recover">#REF!</definedName>
    <definedName name="REGIMENES" localSheetId="6">[1]PROVINCIAS!$P$3:$P$3000</definedName>
    <definedName name="REGIMENES">[2]PROVINCIAS!$P$3:$P$3000</definedName>
    <definedName name="REGIMENESCCAA" localSheetId="6">'[1]CC.AA'!$F$3:$F$3000</definedName>
    <definedName name="REGIMENESCCAA">'[2]CC.AA'!$F$3:$F$3000</definedName>
    <definedName name="serieb">[1]PROVINCIAS!$P$3:$P$3000</definedName>
    <definedName name="SEXO" localSheetId="6">[1]PROVINCIAS!$S$3:$S$3000</definedName>
    <definedName name="SEXO">[2]PROVINCIAS!$S$3:$S$3000</definedName>
    <definedName name="SEXOCCAA" localSheetId="6">'[1]CC.AA'!$I$3:$I$3000</definedName>
    <definedName name="SEXOCCAA">'[2]CC.AA'!$I$3:$I$3000</definedName>
  </definedNames>
  <calcPr calcId="162913"/>
</workbook>
</file>

<file path=xl/calcChain.xml><?xml version="1.0" encoding="utf-8"?>
<calcChain xmlns="http://schemas.openxmlformats.org/spreadsheetml/2006/main">
  <c r="K86" i="9" l="1"/>
  <c r="K85" i="9"/>
  <c r="K84" i="9"/>
  <c r="K83" i="9"/>
  <c r="K82" i="9"/>
  <c r="K81" i="9"/>
  <c r="K80" i="9"/>
  <c r="K79" i="9"/>
  <c r="K78" i="9"/>
  <c r="K77" i="9"/>
  <c r="J74" i="9"/>
  <c r="I74" i="9"/>
  <c r="H74" i="9"/>
  <c r="G74" i="9"/>
  <c r="F74" i="9"/>
  <c r="E74" i="9"/>
  <c r="D74" i="9"/>
  <c r="C74" i="9"/>
  <c r="J73" i="9"/>
  <c r="I73" i="9"/>
  <c r="H73" i="9"/>
  <c r="G73" i="9"/>
  <c r="F73" i="9"/>
  <c r="E73" i="9"/>
  <c r="D73" i="9"/>
  <c r="C73" i="9"/>
  <c r="J72" i="9"/>
  <c r="I72" i="9"/>
  <c r="H72" i="9"/>
  <c r="G72" i="9"/>
  <c r="F72" i="9"/>
  <c r="E72" i="9"/>
  <c r="D72" i="9"/>
  <c r="K72" i="9" s="1"/>
  <c r="C72" i="9"/>
  <c r="J71" i="9"/>
  <c r="I71" i="9"/>
  <c r="H71" i="9"/>
  <c r="G71" i="9"/>
  <c r="F71" i="9"/>
  <c r="E71" i="9"/>
  <c r="D71" i="9"/>
  <c r="C71" i="9"/>
  <c r="J70" i="9"/>
  <c r="I70" i="9"/>
  <c r="H70" i="9"/>
  <c r="G70" i="9"/>
  <c r="F70" i="9"/>
  <c r="E70" i="9"/>
  <c r="D70" i="9"/>
  <c r="C70" i="9"/>
  <c r="J69" i="9"/>
  <c r="I69" i="9"/>
  <c r="H69" i="9"/>
  <c r="G69" i="9"/>
  <c r="F69" i="9"/>
  <c r="E69" i="9"/>
  <c r="D69" i="9"/>
  <c r="K69" i="9" s="1"/>
  <c r="C69" i="9"/>
  <c r="J68" i="9"/>
  <c r="I68" i="9"/>
  <c r="H68" i="9"/>
  <c r="G68" i="9"/>
  <c r="F68" i="9"/>
  <c r="E68" i="9"/>
  <c r="D68" i="9"/>
  <c r="C68" i="9"/>
  <c r="J67" i="9"/>
  <c r="I67" i="9"/>
  <c r="H67" i="9"/>
  <c r="G67" i="9"/>
  <c r="F67" i="9"/>
  <c r="E67" i="9"/>
  <c r="D67" i="9"/>
  <c r="C67" i="9"/>
  <c r="J66" i="9"/>
  <c r="I66" i="9"/>
  <c r="H66" i="9"/>
  <c r="G66" i="9"/>
  <c r="F66" i="9"/>
  <c r="E66" i="9"/>
  <c r="D66" i="9"/>
  <c r="K66" i="9" s="1"/>
  <c r="C66" i="9"/>
  <c r="J65" i="9"/>
  <c r="I65" i="9"/>
  <c r="H65" i="9"/>
  <c r="G65" i="9"/>
  <c r="F65" i="9"/>
  <c r="E65" i="9"/>
  <c r="D65" i="9"/>
  <c r="C65" i="9"/>
  <c r="J64" i="9"/>
  <c r="I64" i="9"/>
  <c r="H64" i="9"/>
  <c r="G64" i="9"/>
  <c r="F64" i="9"/>
  <c r="E64" i="9"/>
  <c r="D64" i="9"/>
  <c r="C64" i="9"/>
  <c r="J63" i="9"/>
  <c r="I63" i="9"/>
  <c r="H63" i="9"/>
  <c r="G63" i="9"/>
  <c r="F63" i="9"/>
  <c r="E63" i="9"/>
  <c r="D63" i="9"/>
  <c r="K63" i="9" s="1"/>
  <c r="C63" i="9"/>
  <c r="J62" i="9"/>
  <c r="I62" i="9"/>
  <c r="H62" i="9"/>
  <c r="G62" i="9"/>
  <c r="F62" i="9"/>
  <c r="E62" i="9"/>
  <c r="D62" i="9"/>
  <c r="C62" i="9"/>
  <c r="J61" i="9"/>
  <c r="I61" i="9"/>
  <c r="H61" i="9"/>
  <c r="G61" i="9"/>
  <c r="F61" i="9"/>
  <c r="E61" i="9"/>
  <c r="D61" i="9"/>
  <c r="C61" i="9"/>
  <c r="J60" i="9"/>
  <c r="I60" i="9"/>
  <c r="H60" i="9"/>
  <c r="G60" i="9"/>
  <c r="F60" i="9"/>
  <c r="E60" i="9"/>
  <c r="D60" i="9"/>
  <c r="K60" i="9" s="1"/>
  <c r="C60" i="9"/>
  <c r="J59" i="9"/>
  <c r="I59" i="9"/>
  <c r="H59" i="9"/>
  <c r="G59" i="9"/>
  <c r="F59" i="9"/>
  <c r="E59" i="9"/>
  <c r="D59" i="9"/>
  <c r="C59" i="9"/>
  <c r="J58" i="9"/>
  <c r="I58" i="9"/>
  <c r="H58" i="9"/>
  <c r="G58" i="9"/>
  <c r="F58" i="9"/>
  <c r="E58" i="9"/>
  <c r="D58" i="9"/>
  <c r="C58" i="9"/>
  <c r="J57" i="9"/>
  <c r="I57" i="9"/>
  <c r="H57" i="9"/>
  <c r="G57" i="9"/>
  <c r="F57" i="9"/>
  <c r="E57" i="9"/>
  <c r="D57" i="9"/>
  <c r="K57" i="9" s="1"/>
  <c r="C57" i="9"/>
  <c r="J56" i="9"/>
  <c r="I56" i="9"/>
  <c r="H56" i="9"/>
  <c r="H78" i="9" s="1"/>
  <c r="G56" i="9"/>
  <c r="G78" i="9" s="1"/>
  <c r="F56" i="9"/>
  <c r="F78" i="9" s="1"/>
  <c r="E56" i="9"/>
  <c r="E78" i="9" s="1"/>
  <c r="D56" i="9"/>
  <c r="C56" i="9"/>
  <c r="L49" i="9"/>
  <c r="J48" i="9"/>
  <c r="I48" i="9"/>
  <c r="I79" i="9" s="1"/>
  <c r="H48" i="9"/>
  <c r="G48" i="9"/>
  <c r="G79" i="9" s="1"/>
  <c r="F48" i="9"/>
  <c r="F79" i="9" s="1"/>
  <c r="E48" i="9"/>
  <c r="D48" i="9"/>
  <c r="C48" i="9"/>
  <c r="C79" i="9" s="1"/>
  <c r="L47" i="9"/>
  <c r="J46" i="9"/>
  <c r="I46" i="9"/>
  <c r="H46" i="9"/>
  <c r="G46" i="9"/>
  <c r="F46" i="9"/>
  <c r="E46" i="9"/>
  <c r="D46" i="9"/>
  <c r="K46" i="9" s="1"/>
  <c r="C46" i="9"/>
  <c r="J45" i="9"/>
  <c r="I45" i="9"/>
  <c r="H45" i="9"/>
  <c r="G45" i="9"/>
  <c r="F45" i="9"/>
  <c r="E45" i="9"/>
  <c r="D45" i="9"/>
  <c r="C45" i="9"/>
  <c r="B45" i="9"/>
  <c r="J44" i="9"/>
  <c r="I44" i="9"/>
  <c r="H44" i="9"/>
  <c r="G44" i="9"/>
  <c r="F44" i="9"/>
  <c r="E44" i="9"/>
  <c r="D44" i="9"/>
  <c r="K44" i="9" s="1"/>
  <c r="L44" i="9" s="1"/>
  <c r="C44" i="9"/>
  <c r="B44" i="9"/>
  <c r="J43" i="9"/>
  <c r="I43" i="9"/>
  <c r="H43" i="9"/>
  <c r="G43" i="9"/>
  <c r="F43" i="9"/>
  <c r="E43" i="9"/>
  <c r="D43" i="9"/>
  <c r="C43" i="9"/>
  <c r="B43" i="9"/>
  <c r="J42" i="9"/>
  <c r="I42" i="9"/>
  <c r="H42" i="9"/>
  <c r="G42" i="9"/>
  <c r="F42" i="9"/>
  <c r="E42" i="9"/>
  <c r="D42" i="9"/>
  <c r="C42" i="9"/>
  <c r="B42" i="9"/>
  <c r="J41" i="9"/>
  <c r="I41" i="9"/>
  <c r="H41" i="9"/>
  <c r="G41" i="9"/>
  <c r="F41" i="9"/>
  <c r="E41" i="9"/>
  <c r="D41" i="9"/>
  <c r="K41" i="9" s="1"/>
  <c r="C41" i="9"/>
  <c r="B41" i="9"/>
  <c r="J40" i="9"/>
  <c r="I40" i="9"/>
  <c r="H40" i="9"/>
  <c r="G40" i="9"/>
  <c r="F40" i="9"/>
  <c r="E40" i="9"/>
  <c r="D40" i="9"/>
  <c r="C40" i="9"/>
  <c r="B40" i="9"/>
  <c r="J39" i="9"/>
  <c r="I39" i="9"/>
  <c r="H39" i="9"/>
  <c r="G39" i="9"/>
  <c r="F39" i="9"/>
  <c r="E39" i="9"/>
  <c r="D39" i="9"/>
  <c r="C39" i="9"/>
  <c r="B39" i="9"/>
  <c r="J38" i="9"/>
  <c r="I38" i="9"/>
  <c r="H38" i="9"/>
  <c r="G38" i="9"/>
  <c r="F38" i="9"/>
  <c r="E38" i="9"/>
  <c r="D38" i="9"/>
  <c r="K38" i="9" s="1"/>
  <c r="L38" i="9" s="1"/>
  <c r="C38" i="9"/>
  <c r="B38" i="9"/>
  <c r="J37" i="9"/>
  <c r="I37" i="9"/>
  <c r="H37" i="9"/>
  <c r="G37" i="9"/>
  <c r="F37" i="9"/>
  <c r="E37" i="9"/>
  <c r="D37" i="9"/>
  <c r="C37" i="9"/>
  <c r="B37" i="9"/>
  <c r="J36" i="9"/>
  <c r="I36" i="9"/>
  <c r="H36" i="9"/>
  <c r="G36" i="9"/>
  <c r="F36" i="9"/>
  <c r="E36" i="9"/>
  <c r="D36" i="9"/>
  <c r="C36" i="9"/>
  <c r="B36" i="9"/>
  <c r="J35" i="9"/>
  <c r="I35" i="9"/>
  <c r="I53" i="9" s="1"/>
  <c r="I54" i="9" s="1"/>
  <c r="H35" i="9"/>
  <c r="H53" i="9" s="1"/>
  <c r="H54" i="9" s="1"/>
  <c r="G35" i="9"/>
  <c r="G53" i="9" s="1"/>
  <c r="G54" i="9" s="1"/>
  <c r="F35" i="9"/>
  <c r="F53" i="9" s="1"/>
  <c r="F54" i="9" s="1"/>
  <c r="E35" i="9"/>
  <c r="E53" i="9" s="1"/>
  <c r="E54" i="9" s="1"/>
  <c r="D35" i="9"/>
  <c r="K35" i="9" s="1"/>
  <c r="C35" i="9"/>
  <c r="C53" i="9" s="1"/>
  <c r="C54" i="9" s="1"/>
  <c r="B35" i="9"/>
  <c r="L34" i="9"/>
  <c r="J33" i="9"/>
  <c r="I33" i="9"/>
  <c r="H33" i="9"/>
  <c r="G33" i="9"/>
  <c r="F33" i="9"/>
  <c r="E33" i="9"/>
  <c r="D33" i="9"/>
  <c r="C33" i="9"/>
  <c r="J32" i="9"/>
  <c r="I32" i="9"/>
  <c r="H32" i="9"/>
  <c r="G32" i="9"/>
  <c r="F32" i="9"/>
  <c r="E32" i="9"/>
  <c r="D32" i="9"/>
  <c r="C32" i="9"/>
  <c r="B32" i="9"/>
  <c r="J31" i="9"/>
  <c r="I31" i="9"/>
  <c r="H31" i="9"/>
  <c r="G31" i="9"/>
  <c r="F31" i="9"/>
  <c r="E31" i="9"/>
  <c r="D31" i="9"/>
  <c r="C31" i="9"/>
  <c r="B31" i="9"/>
  <c r="J30" i="9"/>
  <c r="I30" i="9"/>
  <c r="H30" i="9"/>
  <c r="G30" i="9"/>
  <c r="F30" i="9"/>
  <c r="E30" i="9"/>
  <c r="D30" i="9"/>
  <c r="K30" i="9" s="1"/>
  <c r="L30" i="9" s="1"/>
  <c r="C30" i="9"/>
  <c r="B30" i="9"/>
  <c r="J29" i="9"/>
  <c r="I29" i="9"/>
  <c r="H29" i="9"/>
  <c r="G29" i="9"/>
  <c r="F29" i="9"/>
  <c r="E29" i="9"/>
  <c r="D29" i="9"/>
  <c r="C29" i="9"/>
  <c r="B29" i="9"/>
  <c r="J28" i="9"/>
  <c r="I28" i="9"/>
  <c r="H28" i="9"/>
  <c r="G28" i="9"/>
  <c r="F28" i="9"/>
  <c r="E28" i="9"/>
  <c r="D28" i="9"/>
  <c r="C28" i="9"/>
  <c r="B28" i="9"/>
  <c r="J27" i="9"/>
  <c r="I27" i="9"/>
  <c r="H27" i="9"/>
  <c r="G27" i="9"/>
  <c r="F27" i="9"/>
  <c r="E27" i="9"/>
  <c r="D27" i="9"/>
  <c r="K27" i="9" s="1"/>
  <c r="C27" i="9"/>
  <c r="B27" i="9"/>
  <c r="J26" i="9"/>
  <c r="I26" i="9"/>
  <c r="H26" i="9"/>
  <c r="G26" i="9"/>
  <c r="F26" i="9"/>
  <c r="E26" i="9"/>
  <c r="D26" i="9"/>
  <c r="K26" i="9" s="1"/>
  <c r="L26" i="9" s="1"/>
  <c r="C26" i="9"/>
  <c r="B26" i="9"/>
  <c r="J25" i="9"/>
  <c r="I25" i="9"/>
  <c r="H25" i="9"/>
  <c r="G25" i="9"/>
  <c r="F25" i="9"/>
  <c r="E25" i="9"/>
  <c r="D25" i="9"/>
  <c r="C25" i="9"/>
  <c r="B25" i="9"/>
  <c r="J24" i="9"/>
  <c r="I24" i="9"/>
  <c r="H24" i="9"/>
  <c r="G24" i="9"/>
  <c r="F24" i="9"/>
  <c r="E24" i="9"/>
  <c r="D24" i="9"/>
  <c r="K24" i="9" s="1"/>
  <c r="L24" i="9" s="1"/>
  <c r="C24" i="9"/>
  <c r="B24" i="9"/>
  <c r="J23" i="9"/>
  <c r="I23" i="9"/>
  <c r="H23" i="9"/>
  <c r="G23" i="9"/>
  <c r="F23" i="9"/>
  <c r="E23" i="9"/>
  <c r="D23" i="9"/>
  <c r="C23" i="9"/>
  <c r="B23" i="9"/>
  <c r="J22" i="9"/>
  <c r="I22" i="9"/>
  <c r="H22" i="9"/>
  <c r="G22" i="9"/>
  <c r="F22" i="9"/>
  <c r="E22" i="9"/>
  <c r="D22" i="9"/>
  <c r="C22" i="9"/>
  <c r="B22" i="9"/>
  <c r="J21" i="9"/>
  <c r="I21" i="9"/>
  <c r="H21" i="9"/>
  <c r="G21" i="9"/>
  <c r="F21" i="9"/>
  <c r="E21" i="9"/>
  <c r="D21" i="9"/>
  <c r="K21" i="9" s="1"/>
  <c r="C21" i="9"/>
  <c r="B21" i="9"/>
  <c r="J20" i="9"/>
  <c r="I20" i="9"/>
  <c r="H20" i="9"/>
  <c r="G20" i="9"/>
  <c r="F20" i="9"/>
  <c r="E20" i="9"/>
  <c r="D20" i="9"/>
  <c r="C20" i="9"/>
  <c r="B20" i="9"/>
  <c r="J19" i="9"/>
  <c r="I19" i="9"/>
  <c r="H19" i="9"/>
  <c r="G19" i="9"/>
  <c r="F19" i="9"/>
  <c r="E19" i="9"/>
  <c r="D19" i="9"/>
  <c r="C19" i="9"/>
  <c r="B19" i="9"/>
  <c r="J18" i="9"/>
  <c r="I18" i="9"/>
  <c r="H18" i="9"/>
  <c r="G18" i="9"/>
  <c r="F18" i="9"/>
  <c r="E18" i="9"/>
  <c r="D18" i="9"/>
  <c r="K18" i="9" s="1"/>
  <c r="L18" i="9" s="1"/>
  <c r="C18" i="9"/>
  <c r="B18" i="9"/>
  <c r="J17" i="9"/>
  <c r="I17" i="9"/>
  <c r="H17" i="9"/>
  <c r="G17" i="9"/>
  <c r="F17" i="9"/>
  <c r="E17" i="9"/>
  <c r="D17" i="9"/>
  <c r="C17" i="9"/>
  <c r="B17" i="9"/>
  <c r="J16" i="9"/>
  <c r="I16" i="9"/>
  <c r="H16" i="9"/>
  <c r="G16" i="9"/>
  <c r="F16" i="9"/>
  <c r="E16" i="9"/>
  <c r="D16" i="9"/>
  <c r="C16" i="9"/>
  <c r="B16" i="9"/>
  <c r="J15" i="9"/>
  <c r="I15" i="9"/>
  <c r="H15" i="9"/>
  <c r="G15" i="9"/>
  <c r="F15" i="9"/>
  <c r="E15" i="9"/>
  <c r="D15" i="9"/>
  <c r="K15" i="9" s="1"/>
  <c r="C15" i="9"/>
  <c r="B15" i="9"/>
  <c r="J14" i="9"/>
  <c r="I14" i="9"/>
  <c r="H14" i="9"/>
  <c r="G14" i="9"/>
  <c r="F14" i="9"/>
  <c r="E14" i="9"/>
  <c r="D14" i="9"/>
  <c r="K14" i="9" s="1"/>
  <c r="L14" i="9" s="1"/>
  <c r="C14" i="9"/>
  <c r="B14" i="9"/>
  <c r="J13" i="9"/>
  <c r="I13" i="9"/>
  <c r="H13" i="9"/>
  <c r="G13" i="9"/>
  <c r="F13" i="9"/>
  <c r="E13" i="9"/>
  <c r="D13" i="9"/>
  <c r="C13" i="9"/>
  <c r="B13" i="9"/>
  <c r="J12" i="9"/>
  <c r="I12" i="9"/>
  <c r="H12" i="9"/>
  <c r="G12" i="9"/>
  <c r="F12" i="9"/>
  <c r="E12" i="9"/>
  <c r="D12" i="9"/>
  <c r="K12" i="9" s="1"/>
  <c r="L12" i="9" s="1"/>
  <c r="C12" i="9"/>
  <c r="B12" i="9"/>
  <c r="J11" i="9"/>
  <c r="I11" i="9"/>
  <c r="H11" i="9"/>
  <c r="G11" i="9"/>
  <c r="F11" i="9"/>
  <c r="E11" i="9"/>
  <c r="D11" i="9"/>
  <c r="C11" i="9"/>
  <c r="B11" i="9"/>
  <c r="J10" i="9"/>
  <c r="I10" i="9"/>
  <c r="H10" i="9"/>
  <c r="G10" i="9"/>
  <c r="F10" i="9"/>
  <c r="E10" i="9"/>
  <c r="D10" i="9"/>
  <c r="C10" i="9"/>
  <c r="B10" i="9"/>
  <c r="J9" i="9"/>
  <c r="I9" i="9"/>
  <c r="H9" i="9"/>
  <c r="G9" i="9"/>
  <c r="F9" i="9"/>
  <c r="E9" i="9"/>
  <c r="D9" i="9"/>
  <c r="K9" i="9" s="1"/>
  <c r="C9" i="9"/>
  <c r="B9" i="9"/>
  <c r="J8" i="9"/>
  <c r="I8" i="9"/>
  <c r="H8" i="9"/>
  <c r="G8" i="9"/>
  <c r="F8" i="9"/>
  <c r="E8" i="9"/>
  <c r="D8" i="9"/>
  <c r="K8" i="9" s="1"/>
  <c r="L8" i="9" s="1"/>
  <c r="C8" i="9"/>
  <c r="B8" i="9"/>
  <c r="J7" i="9"/>
  <c r="M33" i="9" s="1"/>
  <c r="I7" i="9"/>
  <c r="H7" i="9"/>
  <c r="H51" i="9" s="1"/>
  <c r="H55" i="9" s="1"/>
  <c r="G7" i="9"/>
  <c r="G51" i="9" s="1"/>
  <c r="F7" i="9"/>
  <c r="F51" i="9" s="1"/>
  <c r="E7" i="9"/>
  <c r="E51" i="9" s="1"/>
  <c r="D7" i="9"/>
  <c r="D51" i="9" s="1"/>
  <c r="C7" i="9"/>
  <c r="B7" i="9"/>
  <c r="B4" i="9"/>
  <c r="K28" i="8"/>
  <c r="J28" i="8"/>
  <c r="E26" i="8"/>
  <c r="K30" i="8" s="1"/>
  <c r="D26" i="8"/>
  <c r="C26" i="8"/>
  <c r="E25" i="8"/>
  <c r="G25" i="8" s="1"/>
  <c r="D25" i="8"/>
  <c r="C25" i="8"/>
  <c r="E24" i="8"/>
  <c r="G24" i="8" s="1"/>
  <c r="D24" i="8"/>
  <c r="C24" i="8"/>
  <c r="E23" i="8"/>
  <c r="G23" i="8" s="1"/>
  <c r="D23" i="8"/>
  <c r="C23" i="8"/>
  <c r="E22" i="8"/>
  <c r="G22" i="8" s="1"/>
  <c r="D22" i="8"/>
  <c r="C22" i="8"/>
  <c r="E21" i="8"/>
  <c r="G21" i="8" s="1"/>
  <c r="D21" i="8"/>
  <c r="C21" i="8"/>
  <c r="E20" i="8"/>
  <c r="G20" i="8" s="1"/>
  <c r="D20" i="8"/>
  <c r="C20" i="8"/>
  <c r="E19" i="8"/>
  <c r="G19" i="8" s="1"/>
  <c r="D19" i="8"/>
  <c r="C19" i="8"/>
  <c r="E18" i="8"/>
  <c r="G18" i="8" s="1"/>
  <c r="D18" i="8"/>
  <c r="C18" i="8"/>
  <c r="E17" i="8"/>
  <c r="G17" i="8" s="1"/>
  <c r="D17" i="8"/>
  <c r="C17" i="8"/>
  <c r="E16" i="8"/>
  <c r="G16" i="8" s="1"/>
  <c r="D16" i="8"/>
  <c r="C16" i="8"/>
  <c r="E15" i="8"/>
  <c r="G15" i="8" s="1"/>
  <c r="D15" i="8"/>
  <c r="C15" i="8"/>
  <c r="E14" i="8"/>
  <c r="G14" i="8" s="1"/>
  <c r="D14" i="8"/>
  <c r="C14" i="8"/>
  <c r="E13" i="8"/>
  <c r="G13" i="8" s="1"/>
  <c r="D13" i="8"/>
  <c r="C13" i="8"/>
  <c r="E12" i="8"/>
  <c r="G12" i="8" s="1"/>
  <c r="D12" i="8"/>
  <c r="C12" i="8"/>
  <c r="E11" i="8"/>
  <c r="G11" i="8" s="1"/>
  <c r="D11" i="8"/>
  <c r="C11" i="8"/>
  <c r="E10" i="8"/>
  <c r="G10" i="8" s="1"/>
  <c r="D10" i="8"/>
  <c r="C10" i="8"/>
  <c r="E9" i="8"/>
  <c r="G9" i="8" s="1"/>
  <c r="D9" i="8"/>
  <c r="C9" i="8"/>
  <c r="E8" i="8"/>
  <c r="G8" i="8" s="1"/>
  <c r="D8" i="8"/>
  <c r="C8" i="8"/>
  <c r="E7" i="8"/>
  <c r="G7" i="8" s="1"/>
  <c r="D7" i="8"/>
  <c r="C7" i="8"/>
  <c r="E6" i="8"/>
  <c r="G6" i="8" s="1"/>
  <c r="D6" i="8"/>
  <c r="C6" i="8"/>
  <c r="E5" i="8"/>
  <c r="G5" i="8" s="1"/>
  <c r="D5" i="8"/>
  <c r="C5" i="8"/>
  <c r="B3" i="8"/>
  <c r="AI57" i="7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AH56" i="7" s="1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AI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AH54" i="7" s="1"/>
  <c r="AJ54" i="7" s="1"/>
  <c r="AI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AI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AI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AH51" i="7" s="1"/>
  <c r="AJ51" i="7" s="1"/>
  <c r="AI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AI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AI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AH48" i="7" s="1"/>
  <c r="AJ48" i="7" s="1"/>
  <c r="AI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AI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AI45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AH45" i="7" s="1"/>
  <c r="AJ45" i="7" s="1"/>
  <c r="AI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AI43" i="7"/>
  <c r="AG43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AI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AI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AI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AI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AH39" i="7" s="1"/>
  <c r="AJ39" i="7" s="1"/>
  <c r="AI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AI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AI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AH36" i="7" s="1"/>
  <c r="AJ36" i="7" s="1"/>
  <c r="E36" i="7"/>
  <c r="D36" i="7"/>
  <c r="C36" i="7"/>
  <c r="AI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AI34" i="7"/>
  <c r="AG34" i="7"/>
  <c r="AG58" i="7" s="1"/>
  <c r="AG59" i="7" s="1"/>
  <c r="AF34" i="7"/>
  <c r="AF58" i="7" s="1"/>
  <c r="AF59" i="7" s="1"/>
  <c r="AE34" i="7"/>
  <c r="AE58" i="7" s="1"/>
  <c r="AE59" i="7" s="1"/>
  <c r="AD34" i="7"/>
  <c r="AD58" i="7" s="1"/>
  <c r="AD59" i="7" s="1"/>
  <c r="AC34" i="7"/>
  <c r="AC58" i="7" s="1"/>
  <c r="AC59" i="7" s="1"/>
  <c r="AB34" i="7"/>
  <c r="AA34" i="7"/>
  <c r="AA58" i="7" s="1"/>
  <c r="AA59" i="7" s="1"/>
  <c r="Z34" i="7"/>
  <c r="Z58" i="7" s="1"/>
  <c r="Z59" i="7" s="1"/>
  <c r="Y34" i="7"/>
  <c r="Y58" i="7" s="1"/>
  <c r="Y59" i="7" s="1"/>
  <c r="X34" i="7"/>
  <c r="W34" i="7"/>
  <c r="W58" i="7" s="1"/>
  <c r="W59" i="7" s="1"/>
  <c r="V34" i="7"/>
  <c r="U34" i="7"/>
  <c r="U58" i="7" s="1"/>
  <c r="U59" i="7" s="1"/>
  <c r="T34" i="7"/>
  <c r="T58" i="7" s="1"/>
  <c r="T59" i="7" s="1"/>
  <c r="S34" i="7"/>
  <c r="S58" i="7" s="1"/>
  <c r="S59" i="7" s="1"/>
  <c r="R34" i="7"/>
  <c r="Q34" i="7"/>
  <c r="Q58" i="7" s="1"/>
  <c r="Q59" i="7" s="1"/>
  <c r="P34" i="7"/>
  <c r="O34" i="7"/>
  <c r="O58" i="7" s="1"/>
  <c r="O59" i="7" s="1"/>
  <c r="L31" i="7"/>
  <c r="K31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E29" i="7"/>
  <c r="N29" i="7" s="1"/>
  <c r="D29" i="7"/>
  <c r="C29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E28" i="7"/>
  <c r="N28" i="7" s="1"/>
  <c r="D28" i="7"/>
  <c r="C28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AH27" i="7" s="1"/>
  <c r="E27" i="7"/>
  <c r="M27" i="7" s="1"/>
  <c r="D27" i="7"/>
  <c r="C27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E26" i="7"/>
  <c r="N26" i="7" s="1"/>
  <c r="D26" i="7"/>
  <c r="C26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AH25" i="7" s="1"/>
  <c r="E25" i="7"/>
  <c r="AI25" i="7" s="1"/>
  <c r="D25" i="7"/>
  <c r="C25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E24" i="7"/>
  <c r="M24" i="7" s="1"/>
  <c r="D24" i="7"/>
  <c r="C24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E23" i="7"/>
  <c r="M23" i="7" s="1"/>
  <c r="D23" i="7"/>
  <c r="C23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AH22" i="7" s="1"/>
  <c r="E22" i="7"/>
  <c r="I22" i="7" s="1"/>
  <c r="D22" i="7"/>
  <c r="C22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E21" i="7"/>
  <c r="M21" i="7" s="1"/>
  <c r="D21" i="7"/>
  <c r="C21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E20" i="7"/>
  <c r="M20" i="7" s="1"/>
  <c r="D20" i="7"/>
  <c r="C20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AH19" i="7" s="1"/>
  <c r="E19" i="7"/>
  <c r="AI19" i="7" s="1"/>
  <c r="D19" i="7"/>
  <c r="C19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AH18" i="7" s="1"/>
  <c r="E18" i="7"/>
  <c r="M18" i="7" s="1"/>
  <c r="D18" i="7"/>
  <c r="C18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E17" i="7"/>
  <c r="M17" i="7" s="1"/>
  <c r="D17" i="7"/>
  <c r="C17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E16" i="7"/>
  <c r="AI16" i="7" s="1"/>
  <c r="D16" i="7"/>
  <c r="C16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E15" i="7"/>
  <c r="M15" i="7" s="1"/>
  <c r="D15" i="7"/>
  <c r="C15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E14" i="7"/>
  <c r="M14" i="7" s="1"/>
  <c r="D14" i="7"/>
  <c r="C14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E13" i="7"/>
  <c r="I13" i="7" s="1"/>
  <c r="D13" i="7"/>
  <c r="C13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E12" i="7"/>
  <c r="M12" i="7" s="1"/>
  <c r="D12" i="7"/>
  <c r="C12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E11" i="7"/>
  <c r="M11" i="7" s="1"/>
  <c r="D11" i="7"/>
  <c r="C11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E10" i="7"/>
  <c r="AI10" i="7" s="1"/>
  <c r="D10" i="7"/>
  <c r="C10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E9" i="7"/>
  <c r="N9" i="7" s="1"/>
  <c r="D9" i="7"/>
  <c r="C9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E8" i="7"/>
  <c r="N8" i="7" s="1"/>
  <c r="D8" i="7"/>
  <c r="C8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AH7" i="7" s="1"/>
  <c r="E7" i="7"/>
  <c r="I7" i="7" s="1"/>
  <c r="D7" i="7"/>
  <c r="C7" i="7"/>
  <c r="AG6" i="7"/>
  <c r="AF6" i="7"/>
  <c r="AE6" i="7"/>
  <c r="AE30" i="7" s="1"/>
  <c r="AD6" i="7"/>
  <c r="AD30" i="7" s="1"/>
  <c r="AC6" i="7"/>
  <c r="AB6" i="7"/>
  <c r="AA6" i="7"/>
  <c r="Z6" i="7"/>
  <c r="Y6" i="7"/>
  <c r="Y30" i="7" s="1"/>
  <c r="X6" i="7"/>
  <c r="W6" i="7"/>
  <c r="V6" i="7"/>
  <c r="U6" i="7"/>
  <c r="T6" i="7"/>
  <c r="S6" i="7"/>
  <c r="S30" i="7" s="1"/>
  <c r="R6" i="7"/>
  <c r="R30" i="7" s="1"/>
  <c r="Q6" i="7"/>
  <c r="P6" i="7"/>
  <c r="O6" i="7"/>
  <c r="E6" i="7"/>
  <c r="N6" i="7" s="1"/>
  <c r="D6" i="7"/>
  <c r="C6" i="7"/>
  <c r="AH5" i="7"/>
  <c r="B3" i="7"/>
  <c r="D74" i="6"/>
  <c r="F71" i="6"/>
  <c r="D71" i="6"/>
  <c r="I70" i="6"/>
  <c r="R69" i="6"/>
  <c r="V5" i="6"/>
  <c r="U5" i="6"/>
  <c r="V4" i="6"/>
  <c r="U4" i="6"/>
  <c r="T4" i="6" s="1"/>
  <c r="I199" i="5"/>
  <c r="E75" i="6" s="1"/>
  <c r="G199" i="5"/>
  <c r="F199" i="5"/>
  <c r="D199" i="5"/>
  <c r="H29" i="8" s="1"/>
  <c r="C199" i="5"/>
  <c r="H31" i="7" s="1"/>
  <c r="I198" i="5"/>
  <c r="E74" i="6" s="1"/>
  <c r="G198" i="5"/>
  <c r="F198" i="5"/>
  <c r="D198" i="5"/>
  <c r="C198" i="5"/>
  <c r="I196" i="5"/>
  <c r="E72" i="6" s="1"/>
  <c r="G196" i="5"/>
  <c r="F196" i="5"/>
  <c r="D196" i="5"/>
  <c r="C196" i="5"/>
  <c r="G31" i="7" s="1"/>
  <c r="I195" i="5"/>
  <c r="E71" i="6" s="1"/>
  <c r="G195" i="5"/>
  <c r="F195" i="5"/>
  <c r="D195" i="5"/>
  <c r="C195" i="5"/>
  <c r="G32" i="7" s="1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H136" i="5"/>
  <c r="J136" i="5" s="1"/>
  <c r="J135" i="5"/>
  <c r="J134" i="5"/>
  <c r="J133" i="5"/>
  <c r="J132" i="5"/>
  <c r="J131" i="5"/>
  <c r="J130" i="5"/>
  <c r="J129" i="5"/>
  <c r="J128" i="5"/>
  <c r="J127" i="5"/>
  <c r="J126" i="5"/>
  <c r="J125" i="5"/>
  <c r="J124" i="5"/>
  <c r="H123" i="5"/>
  <c r="J123" i="5" s="1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I40" i="5"/>
  <c r="J40" i="5" s="1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G201" i="4"/>
  <c r="P199" i="4"/>
  <c r="Q199" i="4" s="1"/>
  <c r="P198" i="4"/>
  <c r="Q198" i="4" s="1"/>
  <c r="P197" i="4"/>
  <c r="Q197" i="4" s="1"/>
  <c r="P196" i="4"/>
  <c r="Q196" i="4" s="1"/>
  <c r="P195" i="4"/>
  <c r="Q195" i="4" s="1"/>
  <c r="P194" i="4"/>
  <c r="Q194" i="4" s="1"/>
  <c r="P193" i="4"/>
  <c r="Q193" i="4" s="1"/>
  <c r="P192" i="4"/>
  <c r="Q192" i="4" s="1"/>
  <c r="P191" i="4"/>
  <c r="Q191" i="4" s="1"/>
  <c r="P190" i="4"/>
  <c r="Q190" i="4" s="1"/>
  <c r="P189" i="4"/>
  <c r="Q189" i="4" s="1"/>
  <c r="P188" i="4"/>
  <c r="Q188" i="4" s="1"/>
  <c r="P187" i="4"/>
  <c r="Q187" i="4" s="1"/>
  <c r="P186" i="4"/>
  <c r="Q186" i="4" s="1"/>
  <c r="P185" i="4"/>
  <c r="Q185" i="4" s="1"/>
  <c r="P184" i="4"/>
  <c r="Q184" i="4" s="1"/>
  <c r="P183" i="4"/>
  <c r="Q183" i="4" s="1"/>
  <c r="P182" i="4"/>
  <c r="Q182" i="4" s="1"/>
  <c r="P181" i="4"/>
  <c r="Q181" i="4" s="1"/>
  <c r="P180" i="4"/>
  <c r="Q180" i="4" s="1"/>
  <c r="P179" i="4"/>
  <c r="Q179" i="4" s="1"/>
  <c r="P178" i="4"/>
  <c r="Q178" i="4" s="1"/>
  <c r="P177" i="4"/>
  <c r="Q177" i="4" s="1"/>
  <c r="P176" i="4"/>
  <c r="Q176" i="4" s="1"/>
  <c r="P175" i="4"/>
  <c r="Q175" i="4" s="1"/>
  <c r="P174" i="4"/>
  <c r="Q174" i="4" s="1"/>
  <c r="P173" i="4"/>
  <c r="Q173" i="4" s="1"/>
  <c r="P172" i="4"/>
  <c r="Q172" i="4" s="1"/>
  <c r="P171" i="4"/>
  <c r="Q171" i="4" s="1"/>
  <c r="P170" i="4"/>
  <c r="Q170" i="4" s="1"/>
  <c r="P169" i="4"/>
  <c r="Q169" i="4" s="1"/>
  <c r="P168" i="4"/>
  <c r="Q168" i="4" s="1"/>
  <c r="P167" i="4"/>
  <c r="Q167" i="4" s="1"/>
  <c r="P166" i="4"/>
  <c r="Q166" i="4" s="1"/>
  <c r="P165" i="4"/>
  <c r="Q165" i="4" s="1"/>
  <c r="P164" i="4"/>
  <c r="Q164" i="4" s="1"/>
  <c r="P163" i="4"/>
  <c r="Q163" i="4" s="1"/>
  <c r="P162" i="4"/>
  <c r="Q162" i="4" s="1"/>
  <c r="P161" i="4"/>
  <c r="Q161" i="4" s="1"/>
  <c r="P160" i="4"/>
  <c r="Q160" i="4" s="1"/>
  <c r="P159" i="4"/>
  <c r="Q159" i="4" s="1"/>
  <c r="P158" i="4"/>
  <c r="Q158" i="4" s="1"/>
  <c r="P157" i="4"/>
  <c r="Q157" i="4" s="1"/>
  <c r="P156" i="4"/>
  <c r="Q156" i="4" s="1"/>
  <c r="P155" i="4"/>
  <c r="Q155" i="4" s="1"/>
  <c r="P154" i="4"/>
  <c r="Q154" i="4" s="1"/>
  <c r="P153" i="4"/>
  <c r="Q153" i="4" s="1"/>
  <c r="P152" i="4"/>
  <c r="Q152" i="4" s="1"/>
  <c r="P151" i="4"/>
  <c r="Q151" i="4" s="1"/>
  <c r="P150" i="4"/>
  <c r="Q150" i="4" s="1"/>
  <c r="P149" i="4"/>
  <c r="Q149" i="4" s="1"/>
  <c r="P148" i="4"/>
  <c r="Q148" i="4" s="1"/>
  <c r="P147" i="4"/>
  <c r="Q147" i="4" s="1"/>
  <c r="P146" i="4"/>
  <c r="Q146" i="4" s="1"/>
  <c r="P145" i="4"/>
  <c r="Q145" i="4" s="1"/>
  <c r="P144" i="4"/>
  <c r="Q144" i="4" s="1"/>
  <c r="P143" i="4"/>
  <c r="Q143" i="4" s="1"/>
  <c r="P142" i="4"/>
  <c r="Q142" i="4" s="1"/>
  <c r="P141" i="4"/>
  <c r="Q141" i="4" s="1"/>
  <c r="P140" i="4"/>
  <c r="Q140" i="4" s="1"/>
  <c r="P139" i="4"/>
  <c r="Q139" i="4" s="1"/>
  <c r="P138" i="4"/>
  <c r="Q138" i="4" s="1"/>
  <c r="P137" i="4"/>
  <c r="Q137" i="4" s="1"/>
  <c r="L135" i="4"/>
  <c r="K135" i="4"/>
  <c r="I135" i="4"/>
  <c r="I68" i="4" s="1"/>
  <c r="H135" i="4"/>
  <c r="H68" i="4" s="1"/>
  <c r="F135" i="4"/>
  <c r="E135" i="4"/>
  <c r="L134" i="4"/>
  <c r="K134" i="4"/>
  <c r="K67" i="4" s="1"/>
  <c r="I134" i="4"/>
  <c r="I67" i="4" s="1"/>
  <c r="H134" i="4"/>
  <c r="H67" i="4" s="1"/>
  <c r="F134" i="4"/>
  <c r="E134" i="4"/>
  <c r="L133" i="4"/>
  <c r="L66" i="4" s="1"/>
  <c r="K133" i="4"/>
  <c r="K66" i="4" s="1"/>
  <c r="K66" i="3" s="1"/>
  <c r="I133" i="4"/>
  <c r="H133" i="4"/>
  <c r="H66" i="4" s="1"/>
  <c r="F133" i="4"/>
  <c r="F66" i="4" s="1"/>
  <c r="E133" i="4"/>
  <c r="E66" i="4" s="1"/>
  <c r="L132" i="4"/>
  <c r="L65" i="4" s="1"/>
  <c r="K132" i="4"/>
  <c r="K65" i="4" s="1"/>
  <c r="I132" i="4"/>
  <c r="I65" i="4" s="1"/>
  <c r="H132" i="4"/>
  <c r="H65" i="4" s="1"/>
  <c r="F132" i="4"/>
  <c r="F65" i="4" s="1"/>
  <c r="E132" i="4"/>
  <c r="E65" i="4" s="1"/>
  <c r="L131" i="4"/>
  <c r="K131" i="4"/>
  <c r="K64" i="4" s="1"/>
  <c r="I131" i="4"/>
  <c r="I64" i="4" s="1"/>
  <c r="H131" i="4"/>
  <c r="H64" i="4" s="1"/>
  <c r="F131" i="4"/>
  <c r="E131" i="4"/>
  <c r="E64" i="4" s="1"/>
  <c r="L130" i="4"/>
  <c r="L63" i="4" s="1"/>
  <c r="K130" i="4"/>
  <c r="K63" i="4" s="1"/>
  <c r="K63" i="3" s="1"/>
  <c r="I130" i="4"/>
  <c r="H130" i="4"/>
  <c r="H63" i="4" s="1"/>
  <c r="F130" i="4"/>
  <c r="E130" i="4"/>
  <c r="L129" i="4"/>
  <c r="K129" i="4"/>
  <c r="I129" i="4"/>
  <c r="I62" i="4" s="1"/>
  <c r="H129" i="4"/>
  <c r="H62" i="4" s="1"/>
  <c r="F129" i="4"/>
  <c r="E129" i="4"/>
  <c r="E62" i="4" s="1"/>
  <c r="L128" i="4"/>
  <c r="L61" i="4" s="1"/>
  <c r="K128" i="4"/>
  <c r="K61" i="4" s="1"/>
  <c r="K61" i="3" s="1"/>
  <c r="I128" i="4"/>
  <c r="I61" i="4" s="1"/>
  <c r="H128" i="4"/>
  <c r="H61" i="4" s="1"/>
  <c r="F128" i="4"/>
  <c r="E128" i="4"/>
  <c r="L127" i="4"/>
  <c r="L60" i="4" s="1"/>
  <c r="K127" i="4"/>
  <c r="K60" i="4" s="1"/>
  <c r="K60" i="3" s="1"/>
  <c r="I127" i="4"/>
  <c r="H127" i="4"/>
  <c r="H60" i="4" s="1"/>
  <c r="F127" i="4"/>
  <c r="F60" i="4" s="1"/>
  <c r="E127" i="4"/>
  <c r="L126" i="4"/>
  <c r="L59" i="4" s="1"/>
  <c r="K126" i="4"/>
  <c r="K59" i="4" s="1"/>
  <c r="K59" i="3" s="1"/>
  <c r="I126" i="4"/>
  <c r="I59" i="4" s="1"/>
  <c r="H126" i="4"/>
  <c r="H59" i="4" s="1"/>
  <c r="F126" i="4"/>
  <c r="F59" i="4" s="1"/>
  <c r="E126" i="4"/>
  <c r="E59" i="4" s="1"/>
  <c r="L125" i="4"/>
  <c r="L58" i="4" s="1"/>
  <c r="K125" i="4"/>
  <c r="K58" i="4" s="1"/>
  <c r="K58" i="3" s="1"/>
  <c r="I125" i="4"/>
  <c r="H125" i="4"/>
  <c r="H58" i="4" s="1"/>
  <c r="F125" i="4"/>
  <c r="F58" i="4" s="1"/>
  <c r="E125" i="4"/>
  <c r="E58" i="4" s="1"/>
  <c r="L124" i="4"/>
  <c r="K124" i="4"/>
  <c r="K57" i="4" s="1"/>
  <c r="I124" i="4"/>
  <c r="I57" i="4" s="1"/>
  <c r="H124" i="4"/>
  <c r="F124" i="4"/>
  <c r="F57" i="4" s="1"/>
  <c r="E124" i="4"/>
  <c r="L123" i="4"/>
  <c r="K123" i="4"/>
  <c r="M123" i="4" s="1"/>
  <c r="I123" i="4"/>
  <c r="I56" i="4" s="1"/>
  <c r="H123" i="4"/>
  <c r="F123" i="4"/>
  <c r="F56" i="4" s="1"/>
  <c r="E123" i="4"/>
  <c r="L122" i="4"/>
  <c r="L55" i="4" s="1"/>
  <c r="K122" i="4"/>
  <c r="M122" i="4" s="1"/>
  <c r="I122" i="4"/>
  <c r="I55" i="4" s="1"/>
  <c r="H122" i="4"/>
  <c r="F122" i="4"/>
  <c r="E122" i="4"/>
  <c r="L121" i="4"/>
  <c r="L54" i="4" s="1"/>
  <c r="K121" i="4"/>
  <c r="M121" i="4" s="1"/>
  <c r="I121" i="4"/>
  <c r="I54" i="4" s="1"/>
  <c r="H121" i="4"/>
  <c r="F121" i="4"/>
  <c r="E121" i="4"/>
  <c r="L120" i="4"/>
  <c r="K120" i="4"/>
  <c r="M120" i="4" s="1"/>
  <c r="I120" i="4"/>
  <c r="I53" i="4" s="1"/>
  <c r="H120" i="4"/>
  <c r="F120" i="4"/>
  <c r="E120" i="4"/>
  <c r="L119" i="4"/>
  <c r="K119" i="4"/>
  <c r="K52" i="4" s="1"/>
  <c r="I119" i="4"/>
  <c r="I52" i="4" s="1"/>
  <c r="H119" i="4"/>
  <c r="F119" i="4"/>
  <c r="F52" i="4" s="1"/>
  <c r="E119" i="4"/>
  <c r="L118" i="4"/>
  <c r="L51" i="4" s="1"/>
  <c r="K118" i="4"/>
  <c r="K51" i="4" s="1"/>
  <c r="I118" i="4"/>
  <c r="I51" i="4" s="1"/>
  <c r="H118" i="4"/>
  <c r="F118" i="4"/>
  <c r="F51" i="4" s="1"/>
  <c r="E118" i="4"/>
  <c r="E51" i="4" s="1"/>
  <c r="L117" i="4"/>
  <c r="L50" i="4" s="1"/>
  <c r="K117" i="4"/>
  <c r="K50" i="4" s="1"/>
  <c r="K50" i="3" s="1"/>
  <c r="I117" i="4"/>
  <c r="I50" i="4" s="1"/>
  <c r="H117" i="4"/>
  <c r="F117" i="4"/>
  <c r="F50" i="4" s="1"/>
  <c r="E117" i="4"/>
  <c r="L116" i="4"/>
  <c r="K116" i="4"/>
  <c r="K49" i="4" s="1"/>
  <c r="I116" i="4"/>
  <c r="I49" i="4" s="1"/>
  <c r="H116" i="4"/>
  <c r="F116" i="4"/>
  <c r="F49" i="4" s="1"/>
  <c r="E116" i="4"/>
  <c r="L115" i="4"/>
  <c r="K115" i="4"/>
  <c r="K48" i="4" s="1"/>
  <c r="I115" i="4"/>
  <c r="I48" i="4" s="1"/>
  <c r="H115" i="4"/>
  <c r="F115" i="4"/>
  <c r="F48" i="4" s="1"/>
  <c r="E115" i="4"/>
  <c r="E48" i="4" s="1"/>
  <c r="L114" i="4"/>
  <c r="K114" i="4"/>
  <c r="K47" i="4" s="1"/>
  <c r="I114" i="4"/>
  <c r="H114" i="4"/>
  <c r="F114" i="4"/>
  <c r="F47" i="4" s="1"/>
  <c r="E114" i="4"/>
  <c r="L113" i="4"/>
  <c r="K113" i="4"/>
  <c r="K46" i="4" s="1"/>
  <c r="I113" i="4"/>
  <c r="I46" i="4" s="1"/>
  <c r="H113" i="4"/>
  <c r="F113" i="4"/>
  <c r="F46" i="4" s="1"/>
  <c r="E113" i="4"/>
  <c r="E46" i="4" s="1"/>
  <c r="L112" i="4"/>
  <c r="K112" i="4"/>
  <c r="K45" i="4" s="1"/>
  <c r="I112" i="4"/>
  <c r="I45" i="4" s="1"/>
  <c r="H112" i="4"/>
  <c r="F112" i="4"/>
  <c r="F45" i="4" s="1"/>
  <c r="E112" i="4"/>
  <c r="L111" i="4"/>
  <c r="L44" i="4" s="1"/>
  <c r="K111" i="4"/>
  <c r="K44" i="4" s="1"/>
  <c r="I111" i="4"/>
  <c r="H111" i="4"/>
  <c r="F111" i="4"/>
  <c r="F44" i="4" s="1"/>
  <c r="E111" i="4"/>
  <c r="L110" i="4"/>
  <c r="L43" i="4" s="1"/>
  <c r="K110" i="4"/>
  <c r="K43" i="4" s="1"/>
  <c r="I110" i="4"/>
  <c r="I43" i="4" s="1"/>
  <c r="H110" i="4"/>
  <c r="F110" i="4"/>
  <c r="F43" i="4" s="1"/>
  <c r="E110" i="4"/>
  <c r="L109" i="4"/>
  <c r="L42" i="4" s="1"/>
  <c r="K109" i="4"/>
  <c r="K42" i="4" s="1"/>
  <c r="I109" i="4"/>
  <c r="I42" i="4" s="1"/>
  <c r="H109" i="4"/>
  <c r="F109" i="4"/>
  <c r="F42" i="4" s="1"/>
  <c r="E109" i="4"/>
  <c r="L108" i="4"/>
  <c r="K108" i="4"/>
  <c r="I108" i="4"/>
  <c r="H108" i="4"/>
  <c r="F108" i="4"/>
  <c r="F41" i="4" s="1"/>
  <c r="E108" i="4"/>
  <c r="L107" i="4"/>
  <c r="K107" i="4"/>
  <c r="K40" i="4" s="1"/>
  <c r="I107" i="4"/>
  <c r="I40" i="4" s="1"/>
  <c r="H107" i="4"/>
  <c r="F107" i="4"/>
  <c r="F40" i="4" s="1"/>
  <c r="E107" i="4"/>
  <c r="L106" i="4"/>
  <c r="L39" i="4" s="1"/>
  <c r="K106" i="4"/>
  <c r="K39" i="4" s="1"/>
  <c r="K39" i="3" s="1"/>
  <c r="I106" i="4"/>
  <c r="I39" i="4" s="1"/>
  <c r="H106" i="4"/>
  <c r="F106" i="4"/>
  <c r="F39" i="4" s="1"/>
  <c r="E106" i="4"/>
  <c r="E39" i="4" s="1"/>
  <c r="L105" i="4"/>
  <c r="K105" i="4"/>
  <c r="K38" i="4" s="1"/>
  <c r="I105" i="4"/>
  <c r="I38" i="4" s="1"/>
  <c r="H105" i="4"/>
  <c r="F105" i="4"/>
  <c r="F38" i="4" s="1"/>
  <c r="E105" i="4"/>
  <c r="L104" i="4"/>
  <c r="L37" i="4" s="1"/>
  <c r="K104" i="4"/>
  <c r="K37" i="4" s="1"/>
  <c r="K37" i="3" s="1"/>
  <c r="I104" i="4"/>
  <c r="I37" i="4" s="1"/>
  <c r="H104" i="4"/>
  <c r="F104" i="4"/>
  <c r="F37" i="4" s="1"/>
  <c r="E104" i="4"/>
  <c r="E37" i="4" s="1"/>
  <c r="L103" i="4"/>
  <c r="L36" i="4" s="1"/>
  <c r="K103" i="4"/>
  <c r="K36" i="4" s="1"/>
  <c r="I103" i="4"/>
  <c r="I36" i="4" s="1"/>
  <c r="H103" i="4"/>
  <c r="F103" i="4"/>
  <c r="F36" i="4" s="1"/>
  <c r="E103" i="4"/>
  <c r="E36" i="4" s="1"/>
  <c r="L102" i="4"/>
  <c r="L35" i="4" s="1"/>
  <c r="K102" i="4"/>
  <c r="K35" i="4" s="1"/>
  <c r="K35" i="3" s="1"/>
  <c r="I102" i="4"/>
  <c r="H102" i="4"/>
  <c r="F102" i="4"/>
  <c r="F35" i="4" s="1"/>
  <c r="E102" i="4"/>
  <c r="E35" i="4" s="1"/>
  <c r="L101" i="4"/>
  <c r="L34" i="4" s="1"/>
  <c r="K101" i="4"/>
  <c r="K34" i="4" s="1"/>
  <c r="K34" i="3" s="1"/>
  <c r="I101" i="4"/>
  <c r="I34" i="4" s="1"/>
  <c r="H101" i="4"/>
  <c r="F101" i="4"/>
  <c r="F34" i="4" s="1"/>
  <c r="E101" i="4"/>
  <c r="E34" i="4" s="1"/>
  <c r="L100" i="4"/>
  <c r="K100" i="4"/>
  <c r="K33" i="4" s="1"/>
  <c r="I100" i="4"/>
  <c r="I33" i="4" s="1"/>
  <c r="H100" i="4"/>
  <c r="F100" i="4"/>
  <c r="E100" i="4"/>
  <c r="L99" i="4"/>
  <c r="K99" i="4"/>
  <c r="K32" i="4" s="1"/>
  <c r="I99" i="4"/>
  <c r="I32" i="4" s="1"/>
  <c r="H99" i="4"/>
  <c r="F99" i="4"/>
  <c r="F32" i="4" s="1"/>
  <c r="E99" i="4"/>
  <c r="E32" i="4" s="1"/>
  <c r="L98" i="4"/>
  <c r="L31" i="4" s="1"/>
  <c r="K98" i="4"/>
  <c r="K31" i="4" s="1"/>
  <c r="I98" i="4"/>
  <c r="H98" i="4"/>
  <c r="F98" i="4"/>
  <c r="E98" i="4"/>
  <c r="E31" i="4" s="1"/>
  <c r="L97" i="4"/>
  <c r="L30" i="4" s="1"/>
  <c r="K97" i="4"/>
  <c r="K30" i="4" s="1"/>
  <c r="K30" i="3" s="1"/>
  <c r="I97" i="4"/>
  <c r="I30" i="4" s="1"/>
  <c r="H97" i="4"/>
  <c r="F97" i="4"/>
  <c r="F30" i="4" s="1"/>
  <c r="E97" i="4"/>
  <c r="E30" i="4" s="1"/>
  <c r="L96" i="4"/>
  <c r="K96" i="4"/>
  <c r="K29" i="4" s="1"/>
  <c r="I96" i="4"/>
  <c r="H96" i="4"/>
  <c r="F96" i="4"/>
  <c r="F29" i="4" s="1"/>
  <c r="E96" i="4"/>
  <c r="E29" i="4" s="1"/>
  <c r="L95" i="4"/>
  <c r="K95" i="4"/>
  <c r="K28" i="4" s="1"/>
  <c r="I95" i="4"/>
  <c r="I28" i="4" s="1"/>
  <c r="H95" i="4"/>
  <c r="F95" i="4"/>
  <c r="F28" i="4" s="1"/>
  <c r="E95" i="4"/>
  <c r="E28" i="4" s="1"/>
  <c r="L94" i="4"/>
  <c r="L27" i="4" s="1"/>
  <c r="K94" i="4"/>
  <c r="K27" i="4" s="1"/>
  <c r="I94" i="4"/>
  <c r="I27" i="4" s="1"/>
  <c r="H94" i="4"/>
  <c r="F94" i="4"/>
  <c r="F27" i="4" s="1"/>
  <c r="E94" i="4"/>
  <c r="E27" i="4" s="1"/>
  <c r="L93" i="4"/>
  <c r="L26" i="4" s="1"/>
  <c r="K93" i="4"/>
  <c r="K26" i="4" s="1"/>
  <c r="K26" i="3" s="1"/>
  <c r="I93" i="4"/>
  <c r="I26" i="4" s="1"/>
  <c r="H93" i="4"/>
  <c r="F93" i="4"/>
  <c r="F26" i="4" s="1"/>
  <c r="E93" i="4"/>
  <c r="E26" i="4" s="1"/>
  <c r="L92" i="4"/>
  <c r="K92" i="4"/>
  <c r="K25" i="4" s="1"/>
  <c r="I92" i="4"/>
  <c r="H92" i="4"/>
  <c r="F92" i="4"/>
  <c r="F25" i="4" s="1"/>
  <c r="E92" i="4"/>
  <c r="L91" i="4"/>
  <c r="L24" i="4" s="1"/>
  <c r="K91" i="4"/>
  <c r="K24" i="4" s="1"/>
  <c r="K24" i="3" s="1"/>
  <c r="I91" i="4"/>
  <c r="I24" i="4" s="1"/>
  <c r="H91" i="4"/>
  <c r="F91" i="4"/>
  <c r="F24" i="4" s="1"/>
  <c r="E91" i="4"/>
  <c r="E24" i="4" s="1"/>
  <c r="K24" i="1" s="1"/>
  <c r="L90" i="4"/>
  <c r="L23" i="4" s="1"/>
  <c r="K90" i="4"/>
  <c r="K23" i="4" s="1"/>
  <c r="I90" i="4"/>
  <c r="I23" i="4" s="1"/>
  <c r="H90" i="4"/>
  <c r="F90" i="4"/>
  <c r="F23" i="4" s="1"/>
  <c r="E90" i="4"/>
  <c r="E23" i="4" s="1"/>
  <c r="L89" i="4"/>
  <c r="L22" i="4" s="1"/>
  <c r="K89" i="4"/>
  <c r="K22" i="4" s="1"/>
  <c r="K22" i="3" s="1"/>
  <c r="I89" i="4"/>
  <c r="I22" i="4" s="1"/>
  <c r="H89" i="4"/>
  <c r="F89" i="4"/>
  <c r="F22" i="4" s="1"/>
  <c r="E89" i="4"/>
  <c r="E22" i="4" s="1"/>
  <c r="K22" i="1" s="1"/>
  <c r="L88" i="4"/>
  <c r="L21" i="4" s="1"/>
  <c r="K88" i="4"/>
  <c r="K21" i="4" s="1"/>
  <c r="I88" i="4"/>
  <c r="I21" i="4" s="1"/>
  <c r="H88" i="4"/>
  <c r="F88" i="4"/>
  <c r="F21" i="4" s="1"/>
  <c r="E88" i="4"/>
  <c r="E21" i="4" s="1"/>
  <c r="L87" i="4"/>
  <c r="K87" i="4"/>
  <c r="K20" i="4" s="1"/>
  <c r="I87" i="4"/>
  <c r="I20" i="4" s="1"/>
  <c r="H87" i="4"/>
  <c r="F87" i="4"/>
  <c r="F20" i="4" s="1"/>
  <c r="E87" i="4"/>
  <c r="L86" i="4"/>
  <c r="K86" i="4"/>
  <c r="K19" i="4" s="1"/>
  <c r="I86" i="4"/>
  <c r="I19" i="4" s="1"/>
  <c r="H86" i="4"/>
  <c r="F86" i="4"/>
  <c r="F19" i="4" s="1"/>
  <c r="E86" i="4"/>
  <c r="L85" i="4"/>
  <c r="K85" i="4"/>
  <c r="K18" i="4" s="1"/>
  <c r="I85" i="4"/>
  <c r="I18" i="4" s="1"/>
  <c r="H85" i="4"/>
  <c r="F85" i="4"/>
  <c r="F18" i="4" s="1"/>
  <c r="E85" i="4"/>
  <c r="L84" i="4"/>
  <c r="L17" i="4" s="1"/>
  <c r="K84" i="4"/>
  <c r="K17" i="4" s="1"/>
  <c r="I84" i="4"/>
  <c r="I17" i="4" s="1"/>
  <c r="H84" i="4"/>
  <c r="F84" i="4"/>
  <c r="F17" i="4" s="1"/>
  <c r="E84" i="4"/>
  <c r="E17" i="4" s="1"/>
  <c r="L83" i="4"/>
  <c r="K83" i="4"/>
  <c r="K16" i="4" s="1"/>
  <c r="I83" i="4"/>
  <c r="I16" i="4" s="1"/>
  <c r="H83" i="4"/>
  <c r="F83" i="4"/>
  <c r="F16" i="4" s="1"/>
  <c r="E83" i="4"/>
  <c r="E16" i="4" s="1"/>
  <c r="K16" i="1" s="1"/>
  <c r="L82" i="4"/>
  <c r="L15" i="4" s="1"/>
  <c r="K82" i="4"/>
  <c r="K15" i="4" s="1"/>
  <c r="K15" i="3" s="1"/>
  <c r="I82" i="4"/>
  <c r="H82" i="4"/>
  <c r="F82" i="4"/>
  <c r="F15" i="4" s="1"/>
  <c r="E82" i="4"/>
  <c r="E15" i="4" s="1"/>
  <c r="L81" i="4"/>
  <c r="K81" i="4"/>
  <c r="K14" i="4" s="1"/>
  <c r="I81" i="4"/>
  <c r="I14" i="4" s="1"/>
  <c r="H81" i="4"/>
  <c r="F81" i="4"/>
  <c r="E81" i="4"/>
  <c r="E14" i="4" s="1"/>
  <c r="L80" i="4"/>
  <c r="K80" i="4"/>
  <c r="K13" i="4" s="1"/>
  <c r="I80" i="4"/>
  <c r="I13" i="4" s="1"/>
  <c r="H80" i="4"/>
  <c r="F80" i="4"/>
  <c r="E80" i="4"/>
  <c r="E13" i="4" s="1"/>
  <c r="L79" i="4"/>
  <c r="K79" i="4"/>
  <c r="K12" i="4" s="1"/>
  <c r="I79" i="4"/>
  <c r="H79" i="4"/>
  <c r="F79" i="4"/>
  <c r="E79" i="4"/>
  <c r="E12" i="4" s="1"/>
  <c r="L78" i="4"/>
  <c r="K78" i="4"/>
  <c r="K11" i="4" s="1"/>
  <c r="I78" i="4"/>
  <c r="I11" i="4" s="1"/>
  <c r="H78" i="4"/>
  <c r="F78" i="4"/>
  <c r="E78" i="4"/>
  <c r="N77" i="4"/>
  <c r="L77" i="4"/>
  <c r="L10" i="4" s="1"/>
  <c r="K77" i="4"/>
  <c r="K10" i="4" s="1"/>
  <c r="I77" i="4"/>
  <c r="H77" i="4"/>
  <c r="H10" i="4" s="1"/>
  <c r="F77" i="4"/>
  <c r="E77" i="4"/>
  <c r="E10" i="4" s="1"/>
  <c r="N76" i="4"/>
  <c r="L76" i="4"/>
  <c r="K76" i="4"/>
  <c r="I76" i="4"/>
  <c r="I9" i="4" s="1"/>
  <c r="H76" i="4"/>
  <c r="H9" i="4" s="1"/>
  <c r="F76" i="4"/>
  <c r="E76" i="4"/>
  <c r="E9" i="4" s="1"/>
  <c r="L75" i="4"/>
  <c r="L8" i="4" s="1"/>
  <c r="K75" i="4"/>
  <c r="I75" i="4"/>
  <c r="I8" i="4" s="1"/>
  <c r="H75" i="4"/>
  <c r="F75" i="4"/>
  <c r="E75" i="4"/>
  <c r="E8" i="4" s="1"/>
  <c r="L74" i="4"/>
  <c r="L7" i="4" s="1"/>
  <c r="K74" i="4"/>
  <c r="I74" i="4"/>
  <c r="H74" i="4"/>
  <c r="F74" i="4"/>
  <c r="E74" i="4"/>
  <c r="E7" i="4" s="1"/>
  <c r="L73" i="4"/>
  <c r="L6" i="4" s="1"/>
  <c r="K73" i="4"/>
  <c r="I73" i="4"/>
  <c r="H73" i="4"/>
  <c r="H6" i="4" s="1"/>
  <c r="F73" i="4"/>
  <c r="E73" i="4"/>
  <c r="E6" i="4" s="1"/>
  <c r="G71" i="4"/>
  <c r="E68" i="4"/>
  <c r="K68" i="4" s="1"/>
  <c r="L67" i="4"/>
  <c r="F67" i="4"/>
  <c r="E67" i="4"/>
  <c r="K67" i="1" s="1"/>
  <c r="I66" i="4"/>
  <c r="L64" i="4"/>
  <c r="F64" i="4"/>
  <c r="K64" i="1" s="1"/>
  <c r="I63" i="4"/>
  <c r="F63" i="4"/>
  <c r="E63" i="4"/>
  <c r="L62" i="4"/>
  <c r="K62" i="4"/>
  <c r="K62" i="3" s="1"/>
  <c r="F62" i="4"/>
  <c r="K62" i="1" s="1"/>
  <c r="F61" i="4"/>
  <c r="E61" i="4"/>
  <c r="I60" i="4"/>
  <c r="E60" i="4"/>
  <c r="I58" i="4"/>
  <c r="L57" i="4"/>
  <c r="H57" i="4"/>
  <c r="E57" i="4"/>
  <c r="L56" i="4"/>
  <c r="H56" i="4"/>
  <c r="E56" i="4"/>
  <c r="K56" i="1" s="1"/>
  <c r="H55" i="4"/>
  <c r="F55" i="4"/>
  <c r="E55" i="4"/>
  <c r="H54" i="4"/>
  <c r="F54" i="4"/>
  <c r="E54" i="4"/>
  <c r="L53" i="4"/>
  <c r="H53" i="4"/>
  <c r="F53" i="4"/>
  <c r="E53" i="4"/>
  <c r="L52" i="4"/>
  <c r="H52" i="4"/>
  <c r="E52" i="4"/>
  <c r="H51" i="4"/>
  <c r="H50" i="4"/>
  <c r="E50" i="4"/>
  <c r="L49" i="4"/>
  <c r="H49" i="4"/>
  <c r="E49" i="4"/>
  <c r="K49" i="1" s="1"/>
  <c r="L48" i="4"/>
  <c r="H48" i="4"/>
  <c r="L47" i="4"/>
  <c r="I47" i="4"/>
  <c r="H47" i="4"/>
  <c r="E47" i="4"/>
  <c r="L46" i="4"/>
  <c r="H46" i="4"/>
  <c r="L45" i="4"/>
  <c r="H45" i="4"/>
  <c r="E45" i="4"/>
  <c r="K45" i="1" s="1"/>
  <c r="I44" i="4"/>
  <c r="H44" i="4"/>
  <c r="E44" i="4"/>
  <c r="K44" i="1" s="1"/>
  <c r="H43" i="4"/>
  <c r="E43" i="4"/>
  <c r="H42" i="4"/>
  <c r="E42" i="4"/>
  <c r="L41" i="4"/>
  <c r="K41" i="4"/>
  <c r="K41" i="3" s="1"/>
  <c r="I41" i="4"/>
  <c r="H41" i="4"/>
  <c r="E41" i="4"/>
  <c r="L40" i="4"/>
  <c r="H40" i="4"/>
  <c r="E40" i="4"/>
  <c r="K40" i="1" s="1"/>
  <c r="H39" i="4"/>
  <c r="L38" i="4"/>
  <c r="H38" i="4"/>
  <c r="E38" i="4"/>
  <c r="H37" i="4"/>
  <c r="H36" i="4"/>
  <c r="I35" i="4"/>
  <c r="H35" i="4"/>
  <c r="H34" i="4"/>
  <c r="L33" i="4"/>
  <c r="H33" i="4"/>
  <c r="F33" i="4"/>
  <c r="E33" i="4"/>
  <c r="L32" i="4"/>
  <c r="H32" i="4"/>
  <c r="I31" i="4"/>
  <c r="H31" i="4"/>
  <c r="F31" i="4"/>
  <c r="K31" i="1" s="1"/>
  <c r="H30" i="4"/>
  <c r="L29" i="4"/>
  <c r="I29" i="4"/>
  <c r="H29" i="4"/>
  <c r="L28" i="4"/>
  <c r="H28" i="4"/>
  <c r="H27" i="4"/>
  <c r="H26" i="4"/>
  <c r="L25" i="4"/>
  <c r="I25" i="4"/>
  <c r="H25" i="4"/>
  <c r="E25" i="4"/>
  <c r="H24" i="4"/>
  <c r="H23" i="4"/>
  <c r="H22" i="4"/>
  <c r="H21" i="4"/>
  <c r="L20" i="4"/>
  <c r="H20" i="4"/>
  <c r="E20" i="4"/>
  <c r="K20" i="1" s="1"/>
  <c r="L19" i="4"/>
  <c r="H19" i="4"/>
  <c r="E19" i="4"/>
  <c r="K19" i="1" s="1"/>
  <c r="L18" i="4"/>
  <c r="H18" i="4"/>
  <c r="E18" i="4"/>
  <c r="K18" i="1" s="1"/>
  <c r="H17" i="4"/>
  <c r="L16" i="4"/>
  <c r="H16" i="4"/>
  <c r="I15" i="4"/>
  <c r="H15" i="4"/>
  <c r="L14" i="4"/>
  <c r="H14" i="4"/>
  <c r="F14" i="4"/>
  <c r="K14" i="1" s="1"/>
  <c r="L13" i="4"/>
  <c r="H13" i="4"/>
  <c r="F13" i="4"/>
  <c r="L12" i="4"/>
  <c r="I12" i="4"/>
  <c r="H12" i="4"/>
  <c r="F12" i="4"/>
  <c r="K12" i="1" s="1"/>
  <c r="L11" i="4"/>
  <c r="H11" i="4"/>
  <c r="F11" i="4"/>
  <c r="E11" i="4"/>
  <c r="I10" i="4"/>
  <c r="F10" i="4"/>
  <c r="K10" i="1" s="1"/>
  <c r="L9" i="4"/>
  <c r="K9" i="4"/>
  <c r="F9" i="4"/>
  <c r="K8" i="4"/>
  <c r="H8" i="4"/>
  <c r="F8" i="4"/>
  <c r="K7" i="4"/>
  <c r="I7" i="4"/>
  <c r="H7" i="4"/>
  <c r="F7" i="4"/>
  <c r="K6" i="4"/>
  <c r="I6" i="4"/>
  <c r="F6" i="4"/>
  <c r="A131" i="3"/>
  <c r="A129" i="3"/>
  <c r="A75" i="3"/>
  <c r="J72" i="3"/>
  <c r="I72" i="3"/>
  <c r="H72" i="3"/>
  <c r="G72" i="3"/>
  <c r="F72" i="3"/>
  <c r="E72" i="3"/>
  <c r="D72" i="3"/>
  <c r="C72" i="3"/>
  <c r="J68" i="3"/>
  <c r="I68" i="3"/>
  <c r="G192" i="5" s="1"/>
  <c r="H68" i="3"/>
  <c r="F192" i="5" s="1"/>
  <c r="G68" i="3"/>
  <c r="D192" i="5" s="1"/>
  <c r="F68" i="3"/>
  <c r="E68" i="3"/>
  <c r="D68" i="3"/>
  <c r="C68" i="3"/>
  <c r="C192" i="5" s="1"/>
  <c r="B68" i="3"/>
  <c r="J67" i="3"/>
  <c r="M67" i="3" s="1"/>
  <c r="I67" i="3"/>
  <c r="H67" i="3"/>
  <c r="G67" i="3"/>
  <c r="F67" i="3"/>
  <c r="E67" i="3"/>
  <c r="D67" i="3"/>
  <c r="C67" i="3"/>
  <c r="J66" i="3"/>
  <c r="I66" i="3"/>
  <c r="H66" i="3"/>
  <c r="G66" i="3"/>
  <c r="F66" i="3"/>
  <c r="E66" i="3"/>
  <c r="D66" i="3"/>
  <c r="C66" i="3"/>
  <c r="J65" i="3"/>
  <c r="I65" i="3"/>
  <c r="H65" i="3"/>
  <c r="G65" i="3"/>
  <c r="F65" i="3"/>
  <c r="E65" i="3"/>
  <c r="D65" i="3"/>
  <c r="C65" i="3"/>
  <c r="J64" i="3"/>
  <c r="M64" i="4" s="1"/>
  <c r="I64" i="3"/>
  <c r="H64" i="3"/>
  <c r="G64" i="3"/>
  <c r="F64" i="3"/>
  <c r="E64" i="3"/>
  <c r="D64" i="3"/>
  <c r="N64" i="3" s="1"/>
  <c r="O64" i="3" s="1"/>
  <c r="C64" i="3"/>
  <c r="J63" i="3"/>
  <c r="I63" i="3"/>
  <c r="H63" i="3"/>
  <c r="G63" i="3"/>
  <c r="F63" i="3"/>
  <c r="E63" i="3"/>
  <c r="D63" i="3"/>
  <c r="C63" i="3"/>
  <c r="A63" i="3" s="1"/>
  <c r="J62" i="3"/>
  <c r="N62" i="4" s="1"/>
  <c r="I62" i="3"/>
  <c r="H62" i="3"/>
  <c r="G62" i="3"/>
  <c r="F62" i="3"/>
  <c r="E62" i="3"/>
  <c r="D62" i="3"/>
  <c r="C62" i="3"/>
  <c r="J61" i="3"/>
  <c r="I61" i="3"/>
  <c r="H61" i="3"/>
  <c r="G61" i="3"/>
  <c r="F61" i="3"/>
  <c r="E61" i="3"/>
  <c r="D61" i="3"/>
  <c r="C61" i="3"/>
  <c r="J60" i="3"/>
  <c r="M60" i="3" s="1"/>
  <c r="I60" i="3"/>
  <c r="H60" i="3"/>
  <c r="G60" i="3"/>
  <c r="F60" i="3"/>
  <c r="E60" i="3"/>
  <c r="D60" i="3"/>
  <c r="C60" i="3"/>
  <c r="J59" i="3"/>
  <c r="I59" i="3"/>
  <c r="H59" i="3"/>
  <c r="G59" i="3"/>
  <c r="F59" i="3"/>
  <c r="E59" i="3"/>
  <c r="D59" i="3"/>
  <c r="C59" i="3"/>
  <c r="J58" i="3"/>
  <c r="M58" i="4" s="1"/>
  <c r="I58" i="3"/>
  <c r="H58" i="3"/>
  <c r="G58" i="3"/>
  <c r="F58" i="3"/>
  <c r="E58" i="3"/>
  <c r="D58" i="3"/>
  <c r="C58" i="3"/>
  <c r="J57" i="3"/>
  <c r="M57" i="4" s="1"/>
  <c r="L57" i="6" s="1"/>
  <c r="I57" i="3"/>
  <c r="H57" i="3"/>
  <c r="G57" i="3"/>
  <c r="F57" i="3"/>
  <c r="E57" i="3"/>
  <c r="D57" i="3"/>
  <c r="C57" i="3"/>
  <c r="J56" i="3"/>
  <c r="I56" i="3"/>
  <c r="H56" i="3"/>
  <c r="G56" i="3"/>
  <c r="F56" i="3"/>
  <c r="E56" i="3"/>
  <c r="D56" i="3"/>
  <c r="C56" i="3"/>
  <c r="J55" i="3"/>
  <c r="N55" i="4" s="1"/>
  <c r="I55" i="3"/>
  <c r="H55" i="3"/>
  <c r="G55" i="3"/>
  <c r="F55" i="3"/>
  <c r="E55" i="3"/>
  <c r="D55" i="3"/>
  <c r="C55" i="3"/>
  <c r="J54" i="3"/>
  <c r="I54" i="3"/>
  <c r="H54" i="3"/>
  <c r="G54" i="3"/>
  <c r="F54" i="3"/>
  <c r="E54" i="3"/>
  <c r="D54" i="3"/>
  <c r="C54" i="3"/>
  <c r="J53" i="3"/>
  <c r="M53" i="4" s="1"/>
  <c r="I53" i="3"/>
  <c r="H53" i="3"/>
  <c r="G53" i="3"/>
  <c r="F53" i="3"/>
  <c r="E53" i="3"/>
  <c r="D53" i="3"/>
  <c r="N53" i="3" s="1"/>
  <c r="O53" i="3" s="1"/>
  <c r="C53" i="3"/>
  <c r="J52" i="3"/>
  <c r="I52" i="3"/>
  <c r="H52" i="3"/>
  <c r="G52" i="3"/>
  <c r="F52" i="3"/>
  <c r="E52" i="3"/>
  <c r="D52" i="3"/>
  <c r="C52" i="3"/>
  <c r="J51" i="3"/>
  <c r="I51" i="3"/>
  <c r="H51" i="3"/>
  <c r="G51" i="3"/>
  <c r="F51" i="3"/>
  <c r="E51" i="3"/>
  <c r="D51" i="3"/>
  <c r="C51" i="3"/>
  <c r="J50" i="3"/>
  <c r="I50" i="3"/>
  <c r="H50" i="3"/>
  <c r="G50" i="3"/>
  <c r="F50" i="3"/>
  <c r="E50" i="3"/>
  <c r="D50" i="3"/>
  <c r="C50" i="3"/>
  <c r="J49" i="3"/>
  <c r="I49" i="3"/>
  <c r="H49" i="3"/>
  <c r="G49" i="3"/>
  <c r="F49" i="3"/>
  <c r="E49" i="3"/>
  <c r="D49" i="3"/>
  <c r="N49" i="3" s="1"/>
  <c r="C49" i="3"/>
  <c r="J48" i="3"/>
  <c r="M48" i="4" s="1"/>
  <c r="L48" i="6" s="1"/>
  <c r="I48" i="3"/>
  <c r="H48" i="3"/>
  <c r="G48" i="3"/>
  <c r="F48" i="3"/>
  <c r="E48" i="3"/>
  <c r="D48" i="3"/>
  <c r="C48" i="3"/>
  <c r="J47" i="3"/>
  <c r="I47" i="3"/>
  <c r="H47" i="3"/>
  <c r="G47" i="3"/>
  <c r="F47" i="3"/>
  <c r="E47" i="3"/>
  <c r="D47" i="3"/>
  <c r="C47" i="3"/>
  <c r="J46" i="3"/>
  <c r="N46" i="4" s="1"/>
  <c r="I46" i="3"/>
  <c r="H46" i="3"/>
  <c r="G46" i="3"/>
  <c r="F46" i="3"/>
  <c r="E46" i="3"/>
  <c r="D46" i="3"/>
  <c r="C46" i="3"/>
  <c r="J45" i="3"/>
  <c r="N45" i="4" s="1"/>
  <c r="I45" i="3"/>
  <c r="H45" i="3"/>
  <c r="G45" i="3"/>
  <c r="F45" i="3"/>
  <c r="E45" i="3"/>
  <c r="D45" i="3"/>
  <c r="C45" i="3"/>
  <c r="J44" i="3"/>
  <c r="N44" i="4" s="1"/>
  <c r="I44" i="3"/>
  <c r="H44" i="3"/>
  <c r="G44" i="3"/>
  <c r="F44" i="3"/>
  <c r="E44" i="3"/>
  <c r="D44" i="3"/>
  <c r="C44" i="3"/>
  <c r="J43" i="3"/>
  <c r="I43" i="3"/>
  <c r="H43" i="3"/>
  <c r="G43" i="3"/>
  <c r="F43" i="3"/>
  <c r="E43" i="3"/>
  <c r="D43" i="3"/>
  <c r="C43" i="3"/>
  <c r="J42" i="3"/>
  <c r="N42" i="4" s="1"/>
  <c r="I42" i="3"/>
  <c r="H42" i="3"/>
  <c r="G42" i="3"/>
  <c r="F42" i="3"/>
  <c r="E42" i="3"/>
  <c r="D42" i="3"/>
  <c r="C42" i="3"/>
  <c r="J41" i="3"/>
  <c r="N41" i="4" s="1"/>
  <c r="I41" i="3"/>
  <c r="H41" i="3"/>
  <c r="G41" i="3"/>
  <c r="F41" i="3"/>
  <c r="E41" i="3"/>
  <c r="D41" i="3"/>
  <c r="C41" i="3"/>
  <c r="J40" i="3"/>
  <c r="I40" i="3"/>
  <c r="H40" i="3"/>
  <c r="G40" i="3"/>
  <c r="F40" i="3"/>
  <c r="E40" i="3"/>
  <c r="D40" i="3"/>
  <c r="C40" i="3"/>
  <c r="J39" i="3"/>
  <c r="I39" i="3"/>
  <c r="H39" i="3"/>
  <c r="G39" i="3"/>
  <c r="F39" i="3"/>
  <c r="E39" i="3"/>
  <c r="D39" i="3"/>
  <c r="C39" i="3"/>
  <c r="J38" i="3"/>
  <c r="I38" i="3"/>
  <c r="H38" i="3"/>
  <c r="G38" i="3"/>
  <c r="F38" i="3"/>
  <c r="E38" i="3"/>
  <c r="D38" i="3"/>
  <c r="C38" i="3"/>
  <c r="J37" i="3"/>
  <c r="M37" i="4" s="1"/>
  <c r="I37" i="3"/>
  <c r="H37" i="3"/>
  <c r="G37" i="3"/>
  <c r="F37" i="3"/>
  <c r="E37" i="3"/>
  <c r="D37" i="3"/>
  <c r="C37" i="3"/>
  <c r="J36" i="3"/>
  <c r="M36" i="4" s="1"/>
  <c r="L36" i="6" s="1"/>
  <c r="I36" i="3"/>
  <c r="H36" i="3"/>
  <c r="G36" i="3"/>
  <c r="F36" i="3"/>
  <c r="E36" i="3"/>
  <c r="D36" i="3"/>
  <c r="C36" i="3"/>
  <c r="J35" i="3"/>
  <c r="I35" i="3"/>
  <c r="H35" i="3"/>
  <c r="G35" i="3"/>
  <c r="F35" i="3"/>
  <c r="E35" i="3"/>
  <c r="D35" i="3"/>
  <c r="C35" i="3"/>
  <c r="J34" i="3"/>
  <c r="M34" i="4" s="1"/>
  <c r="L34" i="6" s="1"/>
  <c r="I34" i="3"/>
  <c r="H34" i="3"/>
  <c r="G34" i="3"/>
  <c r="F34" i="3"/>
  <c r="E34" i="3"/>
  <c r="D34" i="3"/>
  <c r="C34" i="3"/>
  <c r="K33" i="3"/>
  <c r="J33" i="3"/>
  <c r="I33" i="3"/>
  <c r="H33" i="3"/>
  <c r="G33" i="3"/>
  <c r="F33" i="3"/>
  <c r="E33" i="3"/>
  <c r="D33" i="3"/>
  <c r="C33" i="3"/>
  <c r="J32" i="3"/>
  <c r="I32" i="3"/>
  <c r="H32" i="3"/>
  <c r="G32" i="3"/>
  <c r="F32" i="3"/>
  <c r="E32" i="3"/>
  <c r="D32" i="3"/>
  <c r="C32" i="3"/>
  <c r="J31" i="3"/>
  <c r="I31" i="3"/>
  <c r="H31" i="3"/>
  <c r="G31" i="3"/>
  <c r="F31" i="3"/>
  <c r="E31" i="3"/>
  <c r="D31" i="3"/>
  <c r="C31" i="3"/>
  <c r="J30" i="3"/>
  <c r="M30" i="4" s="1"/>
  <c r="L30" i="6" s="1"/>
  <c r="I30" i="3"/>
  <c r="H30" i="3"/>
  <c r="G30" i="3"/>
  <c r="F30" i="3"/>
  <c r="E30" i="3"/>
  <c r="D30" i="3"/>
  <c r="C30" i="3"/>
  <c r="A30" i="3" s="1"/>
  <c r="J29" i="3"/>
  <c r="I29" i="3"/>
  <c r="H29" i="3"/>
  <c r="G29" i="3"/>
  <c r="F29" i="3"/>
  <c r="E29" i="3"/>
  <c r="D29" i="3"/>
  <c r="C29" i="3"/>
  <c r="J28" i="3"/>
  <c r="M28" i="4" s="1"/>
  <c r="L28" i="6" s="1"/>
  <c r="I28" i="3"/>
  <c r="H28" i="3"/>
  <c r="G28" i="3"/>
  <c r="F28" i="3"/>
  <c r="E28" i="3"/>
  <c r="D28" i="3"/>
  <c r="C28" i="3"/>
  <c r="J27" i="3"/>
  <c r="I27" i="3"/>
  <c r="H27" i="3"/>
  <c r="G27" i="3"/>
  <c r="F27" i="3"/>
  <c r="E27" i="3"/>
  <c r="D27" i="3"/>
  <c r="C27" i="3"/>
  <c r="J26" i="3"/>
  <c r="M26" i="4" s="1"/>
  <c r="I26" i="3"/>
  <c r="H26" i="3"/>
  <c r="G26" i="3"/>
  <c r="F26" i="3"/>
  <c r="E26" i="3"/>
  <c r="D26" i="3"/>
  <c r="C26" i="3"/>
  <c r="K25" i="3"/>
  <c r="J25" i="3"/>
  <c r="I25" i="3"/>
  <c r="H25" i="3"/>
  <c r="G25" i="3"/>
  <c r="F25" i="3"/>
  <c r="E25" i="3"/>
  <c r="D25" i="3"/>
  <c r="C25" i="3"/>
  <c r="J24" i="3"/>
  <c r="I24" i="3"/>
  <c r="H24" i="3"/>
  <c r="G24" i="3"/>
  <c r="F24" i="3"/>
  <c r="E24" i="3"/>
  <c r="D24" i="3"/>
  <c r="C24" i="3"/>
  <c r="J23" i="3"/>
  <c r="I23" i="3"/>
  <c r="H23" i="3"/>
  <c r="G23" i="3"/>
  <c r="F23" i="3"/>
  <c r="E23" i="3"/>
  <c r="D23" i="3"/>
  <c r="C23" i="3"/>
  <c r="J22" i="3"/>
  <c r="I22" i="3"/>
  <c r="H22" i="3"/>
  <c r="G22" i="3"/>
  <c r="F22" i="3"/>
  <c r="E22" i="3"/>
  <c r="D22" i="3"/>
  <c r="C22" i="3"/>
  <c r="J21" i="3"/>
  <c r="M23" i="3" s="1"/>
  <c r="I21" i="3"/>
  <c r="H21" i="3"/>
  <c r="G21" i="3"/>
  <c r="F21" i="3"/>
  <c r="E21" i="3"/>
  <c r="D21" i="3"/>
  <c r="C21" i="3"/>
  <c r="J20" i="3"/>
  <c r="E20" i="6" s="1"/>
  <c r="I20" i="3"/>
  <c r="H20" i="3"/>
  <c r="G20" i="3"/>
  <c r="F20" i="3"/>
  <c r="E20" i="3"/>
  <c r="D20" i="3"/>
  <c r="C20" i="3"/>
  <c r="J19" i="3"/>
  <c r="N19" i="4" s="1"/>
  <c r="I19" i="3"/>
  <c r="H19" i="3"/>
  <c r="G19" i="3"/>
  <c r="F19" i="3"/>
  <c r="E19" i="3"/>
  <c r="D19" i="3"/>
  <c r="C19" i="3"/>
  <c r="J18" i="3"/>
  <c r="M18" i="4" s="1"/>
  <c r="L18" i="6" s="1"/>
  <c r="I18" i="3"/>
  <c r="H18" i="3"/>
  <c r="G18" i="3"/>
  <c r="F18" i="3"/>
  <c r="E18" i="3"/>
  <c r="D18" i="3"/>
  <c r="C18" i="3"/>
  <c r="J17" i="3"/>
  <c r="I17" i="3"/>
  <c r="H17" i="3"/>
  <c r="G17" i="3"/>
  <c r="F17" i="3"/>
  <c r="E17" i="3"/>
  <c r="D17" i="3"/>
  <c r="C17" i="3"/>
  <c r="J16" i="3"/>
  <c r="I16" i="3"/>
  <c r="H16" i="3"/>
  <c r="G16" i="3"/>
  <c r="F16" i="3"/>
  <c r="E16" i="3"/>
  <c r="D16" i="3"/>
  <c r="C16" i="3"/>
  <c r="J15" i="3"/>
  <c r="N15" i="4" s="1"/>
  <c r="I15" i="3"/>
  <c r="H15" i="3"/>
  <c r="G15" i="3"/>
  <c r="F15" i="3"/>
  <c r="E15" i="3"/>
  <c r="D15" i="3"/>
  <c r="C15" i="3"/>
  <c r="J14" i="3"/>
  <c r="I14" i="3"/>
  <c r="H14" i="3"/>
  <c r="G14" i="3"/>
  <c r="F14" i="3"/>
  <c r="E14" i="3"/>
  <c r="D14" i="3"/>
  <c r="C14" i="3"/>
  <c r="J13" i="3"/>
  <c r="E13" i="6" s="1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M11" i="4" s="1"/>
  <c r="L11" i="6" s="1"/>
  <c r="I11" i="3"/>
  <c r="H11" i="3"/>
  <c r="G11" i="3"/>
  <c r="F11" i="3"/>
  <c r="E11" i="3"/>
  <c r="D11" i="3"/>
  <c r="C11" i="3"/>
  <c r="J10" i="3"/>
  <c r="I10" i="3"/>
  <c r="H10" i="3"/>
  <c r="G10" i="3"/>
  <c r="F10" i="3"/>
  <c r="E10" i="3"/>
  <c r="D10" i="3"/>
  <c r="C10" i="3"/>
  <c r="J9" i="3"/>
  <c r="M9" i="6" s="1"/>
  <c r="I9" i="3"/>
  <c r="H9" i="3"/>
  <c r="G9" i="3"/>
  <c r="F9" i="3"/>
  <c r="E9" i="3"/>
  <c r="D9" i="3"/>
  <c r="C9" i="3"/>
  <c r="J8" i="3"/>
  <c r="I8" i="3"/>
  <c r="H8" i="3"/>
  <c r="G8" i="3"/>
  <c r="F8" i="3"/>
  <c r="E8" i="3"/>
  <c r="D8" i="3"/>
  <c r="C8" i="3"/>
  <c r="J7" i="3"/>
  <c r="M7" i="4" s="1"/>
  <c r="L7" i="6" s="1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B4" i="3"/>
  <c r="D3" i="4" s="1"/>
  <c r="A129" i="2"/>
  <c r="J72" i="2"/>
  <c r="I72" i="2"/>
  <c r="H72" i="2"/>
  <c r="G72" i="2"/>
  <c r="F72" i="2"/>
  <c r="E72" i="2"/>
  <c r="D72" i="2"/>
  <c r="C72" i="2"/>
  <c r="M71" i="2"/>
  <c r="J68" i="2"/>
  <c r="J68" i="4" s="1"/>
  <c r="I68" i="2"/>
  <c r="H68" i="2"/>
  <c r="G68" i="2"/>
  <c r="F68" i="2"/>
  <c r="E68" i="2"/>
  <c r="D68" i="2"/>
  <c r="C68" i="2"/>
  <c r="B68" i="2"/>
  <c r="J67" i="2"/>
  <c r="I67" i="2"/>
  <c r="H67" i="2"/>
  <c r="G67" i="2"/>
  <c r="F67" i="2"/>
  <c r="E67" i="2"/>
  <c r="D67" i="2"/>
  <c r="C67" i="2"/>
  <c r="J66" i="2"/>
  <c r="J66" i="4" s="1"/>
  <c r="I66" i="2"/>
  <c r="H66" i="2"/>
  <c r="G66" i="2"/>
  <c r="F66" i="2"/>
  <c r="E66" i="2"/>
  <c r="D66" i="2"/>
  <c r="C66" i="2"/>
  <c r="J65" i="2"/>
  <c r="J65" i="4" s="1"/>
  <c r="I65" i="2"/>
  <c r="H65" i="2"/>
  <c r="G65" i="2"/>
  <c r="F65" i="2"/>
  <c r="E65" i="2"/>
  <c r="D65" i="2"/>
  <c r="C65" i="2"/>
  <c r="J64" i="2"/>
  <c r="J64" i="4" s="1"/>
  <c r="I64" i="2"/>
  <c r="H64" i="2"/>
  <c r="G64" i="2"/>
  <c r="F64" i="2"/>
  <c r="E64" i="2"/>
  <c r="D64" i="2"/>
  <c r="C64" i="2"/>
  <c r="J63" i="2"/>
  <c r="I63" i="2"/>
  <c r="H63" i="2"/>
  <c r="G63" i="2"/>
  <c r="F63" i="2"/>
  <c r="E63" i="2"/>
  <c r="D63" i="2"/>
  <c r="C63" i="2"/>
  <c r="J62" i="2"/>
  <c r="J62" i="4" s="1"/>
  <c r="I62" i="2"/>
  <c r="H62" i="2"/>
  <c r="G62" i="2"/>
  <c r="F62" i="2"/>
  <c r="E62" i="2"/>
  <c r="D62" i="2"/>
  <c r="C62" i="2"/>
  <c r="J61" i="2"/>
  <c r="I61" i="2"/>
  <c r="H61" i="2"/>
  <c r="G61" i="2"/>
  <c r="F61" i="2"/>
  <c r="E61" i="2"/>
  <c r="D61" i="2"/>
  <c r="N61" i="2" s="1"/>
  <c r="C61" i="2"/>
  <c r="J60" i="2"/>
  <c r="J60" i="4" s="1"/>
  <c r="I60" i="2"/>
  <c r="H60" i="2"/>
  <c r="G60" i="2"/>
  <c r="F60" i="2"/>
  <c r="E60" i="2"/>
  <c r="D60" i="2"/>
  <c r="C60" i="2"/>
  <c r="J59" i="2"/>
  <c r="J59" i="4" s="1"/>
  <c r="I59" i="2"/>
  <c r="H59" i="2"/>
  <c r="G59" i="2"/>
  <c r="F59" i="2"/>
  <c r="E59" i="2"/>
  <c r="D59" i="2"/>
  <c r="N59" i="2" s="1"/>
  <c r="C59" i="2"/>
  <c r="J58" i="2"/>
  <c r="J58" i="4" s="1"/>
  <c r="I58" i="2"/>
  <c r="H58" i="2"/>
  <c r="G58" i="2"/>
  <c r="F58" i="2"/>
  <c r="E58" i="2"/>
  <c r="D58" i="2"/>
  <c r="C58" i="2"/>
  <c r="J57" i="2"/>
  <c r="J57" i="4" s="1"/>
  <c r="I57" i="2"/>
  <c r="H57" i="2"/>
  <c r="G57" i="2"/>
  <c r="F57" i="2"/>
  <c r="E57" i="2"/>
  <c r="D57" i="2"/>
  <c r="C57" i="2"/>
  <c r="J56" i="2"/>
  <c r="J56" i="4" s="1"/>
  <c r="I56" i="2"/>
  <c r="H56" i="2"/>
  <c r="G56" i="2"/>
  <c r="F56" i="2"/>
  <c r="E56" i="2"/>
  <c r="D56" i="2"/>
  <c r="C56" i="2"/>
  <c r="J55" i="2"/>
  <c r="J55" i="4" s="1"/>
  <c r="I55" i="2"/>
  <c r="H55" i="2"/>
  <c r="G55" i="2"/>
  <c r="F55" i="2"/>
  <c r="E55" i="2"/>
  <c r="D55" i="2"/>
  <c r="C55" i="2"/>
  <c r="J54" i="2"/>
  <c r="J54" i="4" s="1"/>
  <c r="I54" i="2"/>
  <c r="H54" i="2"/>
  <c r="G54" i="2"/>
  <c r="F54" i="2"/>
  <c r="E54" i="2"/>
  <c r="D54" i="2"/>
  <c r="C54" i="2"/>
  <c r="J53" i="2"/>
  <c r="J53" i="4" s="1"/>
  <c r="I53" i="2"/>
  <c r="H53" i="2"/>
  <c r="G53" i="2"/>
  <c r="F53" i="2"/>
  <c r="E53" i="2"/>
  <c r="D53" i="2"/>
  <c r="C53" i="2"/>
  <c r="J52" i="2"/>
  <c r="I52" i="2"/>
  <c r="H52" i="2"/>
  <c r="G52" i="2"/>
  <c r="F52" i="2"/>
  <c r="E52" i="2"/>
  <c r="D52" i="2"/>
  <c r="C52" i="2"/>
  <c r="J51" i="2"/>
  <c r="J51" i="4" s="1"/>
  <c r="I51" i="2"/>
  <c r="H51" i="2"/>
  <c r="G51" i="2"/>
  <c r="F51" i="2"/>
  <c r="E51" i="2"/>
  <c r="D51" i="2"/>
  <c r="C51" i="2"/>
  <c r="J50" i="2"/>
  <c r="J50" i="4" s="1"/>
  <c r="I50" i="2"/>
  <c r="H50" i="2"/>
  <c r="G50" i="2"/>
  <c r="F50" i="2"/>
  <c r="E50" i="2"/>
  <c r="D50" i="2"/>
  <c r="C50" i="2"/>
  <c r="J49" i="2"/>
  <c r="J49" i="4" s="1"/>
  <c r="I49" i="2"/>
  <c r="H49" i="2"/>
  <c r="G49" i="2"/>
  <c r="F49" i="2"/>
  <c r="E49" i="2"/>
  <c r="D49" i="2"/>
  <c r="N49" i="2" s="1"/>
  <c r="C49" i="2"/>
  <c r="J48" i="2"/>
  <c r="I48" i="2"/>
  <c r="H48" i="2"/>
  <c r="G48" i="2"/>
  <c r="F48" i="2"/>
  <c r="E48" i="2"/>
  <c r="D48" i="2"/>
  <c r="N48" i="2" s="1"/>
  <c r="C48" i="2"/>
  <c r="J47" i="2"/>
  <c r="J47" i="4" s="1"/>
  <c r="I47" i="2"/>
  <c r="H47" i="2"/>
  <c r="G47" i="2"/>
  <c r="F47" i="2"/>
  <c r="E47" i="2"/>
  <c r="D47" i="2"/>
  <c r="C47" i="2"/>
  <c r="J46" i="2"/>
  <c r="I46" i="2"/>
  <c r="H46" i="2"/>
  <c r="G46" i="2"/>
  <c r="F46" i="2"/>
  <c r="E46" i="2"/>
  <c r="D46" i="2"/>
  <c r="C46" i="2"/>
  <c r="J45" i="2"/>
  <c r="J45" i="4" s="1"/>
  <c r="I45" i="2"/>
  <c r="H45" i="2"/>
  <c r="G45" i="2"/>
  <c r="F45" i="2"/>
  <c r="E45" i="2"/>
  <c r="D45" i="2"/>
  <c r="C45" i="2"/>
  <c r="J44" i="2"/>
  <c r="J44" i="4" s="1"/>
  <c r="I44" i="2"/>
  <c r="H44" i="2"/>
  <c r="G44" i="2"/>
  <c r="F44" i="2"/>
  <c r="E44" i="2"/>
  <c r="D44" i="2"/>
  <c r="C44" i="2"/>
  <c r="J43" i="2"/>
  <c r="J43" i="4" s="1"/>
  <c r="I43" i="2"/>
  <c r="H43" i="2"/>
  <c r="G43" i="2"/>
  <c r="F43" i="2"/>
  <c r="E43" i="2"/>
  <c r="D43" i="2"/>
  <c r="C43" i="2"/>
  <c r="J42" i="2"/>
  <c r="J42" i="4" s="1"/>
  <c r="I42" i="2"/>
  <c r="H42" i="2"/>
  <c r="G42" i="2"/>
  <c r="F42" i="2"/>
  <c r="E42" i="2"/>
  <c r="D42" i="2"/>
  <c r="C42" i="2"/>
  <c r="J41" i="2"/>
  <c r="J41" i="4" s="1"/>
  <c r="I41" i="2"/>
  <c r="H41" i="2"/>
  <c r="G41" i="2"/>
  <c r="F41" i="2"/>
  <c r="E41" i="2"/>
  <c r="D41" i="2"/>
  <c r="C41" i="2"/>
  <c r="J40" i="2"/>
  <c r="I40" i="2"/>
  <c r="H40" i="2"/>
  <c r="G40" i="2"/>
  <c r="F40" i="2"/>
  <c r="E40" i="2"/>
  <c r="D40" i="2"/>
  <c r="C40" i="2"/>
  <c r="J39" i="2"/>
  <c r="I39" i="2"/>
  <c r="H39" i="2"/>
  <c r="G39" i="2"/>
  <c r="F39" i="2"/>
  <c r="E39" i="2"/>
  <c r="D39" i="2"/>
  <c r="C39" i="2"/>
  <c r="J38" i="2"/>
  <c r="J38" i="4" s="1"/>
  <c r="I38" i="2"/>
  <c r="H38" i="2"/>
  <c r="G38" i="2"/>
  <c r="F38" i="2"/>
  <c r="E38" i="2"/>
  <c r="D38" i="2"/>
  <c r="C38" i="2"/>
  <c r="J37" i="2"/>
  <c r="J37" i="4" s="1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J34" i="2"/>
  <c r="J34" i="4" s="1"/>
  <c r="I34" i="2"/>
  <c r="H34" i="2"/>
  <c r="G34" i="2"/>
  <c r="F34" i="2"/>
  <c r="E34" i="2"/>
  <c r="D34" i="2"/>
  <c r="C34" i="2"/>
  <c r="J33" i="2"/>
  <c r="J33" i="4" s="1"/>
  <c r="I33" i="2"/>
  <c r="H33" i="2"/>
  <c r="G33" i="2"/>
  <c r="F33" i="2"/>
  <c r="E33" i="2"/>
  <c r="D33" i="2"/>
  <c r="C33" i="2"/>
  <c r="J32" i="2"/>
  <c r="J32" i="4" s="1"/>
  <c r="I32" i="2"/>
  <c r="H32" i="2"/>
  <c r="G32" i="2"/>
  <c r="F32" i="2"/>
  <c r="E32" i="2"/>
  <c r="D32" i="2"/>
  <c r="N32" i="2" s="1"/>
  <c r="C32" i="2"/>
  <c r="J31" i="2"/>
  <c r="J31" i="4" s="1"/>
  <c r="I31" i="2"/>
  <c r="H31" i="2"/>
  <c r="G31" i="2"/>
  <c r="F31" i="2"/>
  <c r="E31" i="2"/>
  <c r="D31" i="2"/>
  <c r="C31" i="2"/>
  <c r="J30" i="2"/>
  <c r="J30" i="4" s="1"/>
  <c r="I30" i="2"/>
  <c r="H30" i="2"/>
  <c r="G30" i="2"/>
  <c r="F30" i="2"/>
  <c r="E30" i="2"/>
  <c r="D30" i="2"/>
  <c r="C30" i="2"/>
  <c r="J29" i="2"/>
  <c r="J29" i="4" s="1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J25" i="4" s="1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N24" i="2" s="1"/>
  <c r="C24" i="2"/>
  <c r="J23" i="2"/>
  <c r="J23" i="4" s="1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1" i="2"/>
  <c r="J21" i="4" s="1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9" i="2"/>
  <c r="J19" i="4" s="1"/>
  <c r="I19" i="2"/>
  <c r="H19" i="2"/>
  <c r="G19" i="2"/>
  <c r="F19" i="2"/>
  <c r="E19" i="2"/>
  <c r="D19" i="2"/>
  <c r="C19" i="2"/>
  <c r="J18" i="2"/>
  <c r="I18" i="2"/>
  <c r="H18" i="2"/>
  <c r="G18" i="2"/>
  <c r="F18" i="2"/>
  <c r="E18" i="2"/>
  <c r="D18" i="2"/>
  <c r="C18" i="2"/>
  <c r="J17" i="2"/>
  <c r="J17" i="4" s="1"/>
  <c r="I17" i="2"/>
  <c r="H17" i="2"/>
  <c r="G17" i="2"/>
  <c r="F17" i="2"/>
  <c r="E17" i="2"/>
  <c r="D17" i="2"/>
  <c r="C17" i="2"/>
  <c r="J16" i="2"/>
  <c r="I16" i="2"/>
  <c r="H16" i="2"/>
  <c r="G16" i="2"/>
  <c r="F16" i="2"/>
  <c r="E16" i="2"/>
  <c r="D16" i="2"/>
  <c r="N16" i="2" s="1"/>
  <c r="C16" i="2"/>
  <c r="J15" i="2"/>
  <c r="J15" i="4" s="1"/>
  <c r="I15" i="2"/>
  <c r="H15" i="2"/>
  <c r="G15" i="2"/>
  <c r="F15" i="2"/>
  <c r="E15" i="2"/>
  <c r="D15" i="2"/>
  <c r="C15" i="2"/>
  <c r="J14" i="2"/>
  <c r="J14" i="4" s="1"/>
  <c r="I14" i="2"/>
  <c r="H14" i="2"/>
  <c r="G14" i="2"/>
  <c r="F14" i="2"/>
  <c r="E14" i="2"/>
  <c r="D14" i="2"/>
  <c r="N14" i="2" s="1"/>
  <c r="C14" i="2"/>
  <c r="J13" i="2"/>
  <c r="J13" i="4" s="1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J11" i="4" s="1"/>
  <c r="I11" i="2"/>
  <c r="H11" i="2"/>
  <c r="G11" i="2"/>
  <c r="F11" i="2"/>
  <c r="E11" i="2"/>
  <c r="D11" i="2"/>
  <c r="C11" i="2"/>
  <c r="J10" i="2"/>
  <c r="J10" i="4" s="1"/>
  <c r="I10" i="2"/>
  <c r="H10" i="2"/>
  <c r="G10" i="2"/>
  <c r="F10" i="2"/>
  <c r="E10" i="2"/>
  <c r="D10" i="2"/>
  <c r="C10" i="2"/>
  <c r="J9" i="2"/>
  <c r="J9" i="4" s="1"/>
  <c r="I9" i="2"/>
  <c r="H9" i="2"/>
  <c r="G9" i="2"/>
  <c r="F9" i="2"/>
  <c r="E9" i="2"/>
  <c r="D9" i="2"/>
  <c r="C9" i="2"/>
  <c r="J8" i="2"/>
  <c r="J8" i="4" s="1"/>
  <c r="I8" i="2"/>
  <c r="H8" i="2"/>
  <c r="G8" i="2"/>
  <c r="F8" i="2"/>
  <c r="E8" i="2"/>
  <c r="D8" i="2"/>
  <c r="C8" i="2"/>
  <c r="J7" i="2"/>
  <c r="J7" i="4" s="1"/>
  <c r="I7" i="2"/>
  <c r="H7" i="2"/>
  <c r="G7" i="2"/>
  <c r="F7" i="2"/>
  <c r="E7" i="2"/>
  <c r="D7" i="2"/>
  <c r="C7" i="2"/>
  <c r="J6" i="2"/>
  <c r="J6" i="4" s="1"/>
  <c r="I6" i="2"/>
  <c r="H6" i="2"/>
  <c r="G6" i="2"/>
  <c r="F6" i="2"/>
  <c r="E6" i="2"/>
  <c r="D6" i="2"/>
  <c r="C6" i="2"/>
  <c r="B4" i="2"/>
  <c r="A131" i="1"/>
  <c r="A129" i="1"/>
  <c r="A75" i="1"/>
  <c r="J71" i="1"/>
  <c r="I71" i="1"/>
  <c r="H71" i="1"/>
  <c r="G71" i="1"/>
  <c r="F71" i="1"/>
  <c r="E71" i="1"/>
  <c r="D71" i="1"/>
  <c r="C71" i="1"/>
  <c r="J68" i="1"/>
  <c r="I68" i="1"/>
  <c r="I70" i="3" s="1"/>
  <c r="H68" i="1"/>
  <c r="H70" i="3" s="1"/>
  <c r="G68" i="1"/>
  <c r="G70" i="3" s="1"/>
  <c r="F68" i="1"/>
  <c r="F70" i="3" s="1"/>
  <c r="E68" i="1"/>
  <c r="D68" i="1"/>
  <c r="D70" i="3" s="1"/>
  <c r="C68" i="1"/>
  <c r="C70" i="3" s="1"/>
  <c r="B68" i="1"/>
  <c r="J67" i="1"/>
  <c r="I67" i="1"/>
  <c r="H67" i="1"/>
  <c r="G67" i="1"/>
  <c r="F67" i="1"/>
  <c r="E67" i="1"/>
  <c r="D67" i="1"/>
  <c r="C67" i="1"/>
  <c r="B67" i="1"/>
  <c r="D67" i="4" s="1"/>
  <c r="K66" i="1"/>
  <c r="J66" i="1"/>
  <c r="G66" i="4" s="1"/>
  <c r="A66" i="4" s="1"/>
  <c r="I66" i="1"/>
  <c r="H66" i="1"/>
  <c r="G66" i="1"/>
  <c r="F66" i="1"/>
  <c r="E66" i="1"/>
  <c r="D66" i="1"/>
  <c r="C66" i="1"/>
  <c r="B66" i="1"/>
  <c r="K65" i="1"/>
  <c r="J65" i="1"/>
  <c r="G65" i="4" s="1"/>
  <c r="A65" i="4" s="1"/>
  <c r="I65" i="1"/>
  <c r="H65" i="1"/>
  <c r="G65" i="1"/>
  <c r="F65" i="1"/>
  <c r="E65" i="1"/>
  <c r="D65" i="1"/>
  <c r="M65" i="1" s="1"/>
  <c r="C65" i="1"/>
  <c r="B65" i="1"/>
  <c r="B65" i="3" s="1"/>
  <c r="J64" i="1"/>
  <c r="I64" i="1"/>
  <c r="H64" i="1"/>
  <c r="G64" i="1"/>
  <c r="F64" i="1"/>
  <c r="E64" i="1"/>
  <c r="D64" i="1"/>
  <c r="C64" i="1"/>
  <c r="B64" i="1"/>
  <c r="B64" i="3" s="1"/>
  <c r="J63" i="1"/>
  <c r="G63" i="4" s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K61" i="1"/>
  <c r="J61" i="1"/>
  <c r="G61" i="4" s="1"/>
  <c r="A61" i="4" s="1"/>
  <c r="I61" i="1"/>
  <c r="H61" i="1"/>
  <c r="G61" i="1"/>
  <c r="F61" i="1"/>
  <c r="E61" i="1"/>
  <c r="D61" i="1"/>
  <c r="C61" i="1"/>
  <c r="B61" i="1"/>
  <c r="K60" i="1"/>
  <c r="J60" i="1"/>
  <c r="I60" i="1"/>
  <c r="H60" i="1"/>
  <c r="G60" i="1"/>
  <c r="F60" i="1"/>
  <c r="E60" i="1"/>
  <c r="D60" i="1"/>
  <c r="C60" i="1"/>
  <c r="B60" i="1"/>
  <c r="D60" i="6" s="1"/>
  <c r="T60" i="6" s="1"/>
  <c r="K59" i="1"/>
  <c r="J59" i="1"/>
  <c r="G59" i="4" s="1"/>
  <c r="A59" i="4" s="1"/>
  <c r="I59" i="1"/>
  <c r="H59" i="1"/>
  <c r="G59" i="1"/>
  <c r="F59" i="1"/>
  <c r="E59" i="1"/>
  <c r="D59" i="1"/>
  <c r="C59" i="1"/>
  <c r="B59" i="1"/>
  <c r="B59" i="2" s="1"/>
  <c r="J58" i="1"/>
  <c r="G58" i="4" s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G56" i="4" s="1"/>
  <c r="I56" i="1"/>
  <c r="H56" i="1"/>
  <c r="G56" i="1"/>
  <c r="F56" i="1"/>
  <c r="E56" i="1"/>
  <c r="D56" i="1"/>
  <c r="C56" i="1"/>
  <c r="B56" i="1"/>
  <c r="B56" i="2" s="1"/>
  <c r="K55" i="1"/>
  <c r="J55" i="1"/>
  <c r="I55" i="1"/>
  <c r="H55" i="1"/>
  <c r="G55" i="1"/>
  <c r="F55" i="1"/>
  <c r="E55" i="1"/>
  <c r="D55" i="1"/>
  <c r="C55" i="1"/>
  <c r="B55" i="1"/>
  <c r="B55" i="3" s="1"/>
  <c r="J54" i="1"/>
  <c r="I54" i="1"/>
  <c r="H54" i="1"/>
  <c r="G54" i="1"/>
  <c r="F54" i="1"/>
  <c r="E54" i="1"/>
  <c r="D54" i="1"/>
  <c r="M54" i="1" s="1"/>
  <c r="C54" i="1"/>
  <c r="B54" i="1"/>
  <c r="B54" i="2" s="1"/>
  <c r="J53" i="1"/>
  <c r="G53" i="4" s="1"/>
  <c r="I53" i="1"/>
  <c r="H53" i="1"/>
  <c r="G53" i="1"/>
  <c r="F53" i="1"/>
  <c r="E53" i="1"/>
  <c r="D53" i="1"/>
  <c r="C53" i="1"/>
  <c r="B53" i="1"/>
  <c r="B53" i="2" s="1"/>
  <c r="K52" i="1"/>
  <c r="J52" i="1"/>
  <c r="G52" i="4" s="1"/>
  <c r="A52" i="4" s="1"/>
  <c r="I52" i="1"/>
  <c r="H52" i="1"/>
  <c r="G52" i="1"/>
  <c r="F52" i="1"/>
  <c r="E52" i="1"/>
  <c r="D52" i="1"/>
  <c r="C52" i="1"/>
  <c r="B52" i="1"/>
  <c r="D52" i="4" s="1"/>
  <c r="K51" i="1"/>
  <c r="J51" i="1"/>
  <c r="G51" i="4" s="1"/>
  <c r="A51" i="4" s="1"/>
  <c r="I51" i="1"/>
  <c r="H51" i="1"/>
  <c r="G51" i="1"/>
  <c r="F51" i="1"/>
  <c r="E51" i="1"/>
  <c r="D51" i="1"/>
  <c r="C51" i="1"/>
  <c r="B51" i="1"/>
  <c r="D51" i="6" s="1"/>
  <c r="T51" i="6" s="1"/>
  <c r="K50" i="1"/>
  <c r="J50" i="1"/>
  <c r="I50" i="1"/>
  <c r="H50" i="1"/>
  <c r="G50" i="1"/>
  <c r="F50" i="1"/>
  <c r="E50" i="1"/>
  <c r="D50" i="1"/>
  <c r="C50" i="1"/>
  <c r="A52" i="1" s="1"/>
  <c r="B50" i="1"/>
  <c r="J49" i="1"/>
  <c r="L49" i="1" s="1"/>
  <c r="I49" i="1"/>
  <c r="H49" i="1"/>
  <c r="G49" i="1"/>
  <c r="F49" i="1"/>
  <c r="E49" i="1"/>
  <c r="D49" i="1"/>
  <c r="M49" i="1" s="1"/>
  <c r="N49" i="1" s="1"/>
  <c r="C49" i="1"/>
  <c r="B49" i="1"/>
  <c r="K48" i="1"/>
  <c r="J48" i="1"/>
  <c r="I48" i="1"/>
  <c r="H48" i="1"/>
  <c r="G48" i="1"/>
  <c r="F48" i="1"/>
  <c r="E48" i="1"/>
  <c r="D48" i="1"/>
  <c r="C48" i="1"/>
  <c r="B48" i="1"/>
  <c r="K47" i="1"/>
  <c r="J47" i="1"/>
  <c r="G47" i="4" s="1"/>
  <c r="I47" i="1"/>
  <c r="H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A49" i="1" s="1"/>
  <c r="B46" i="1"/>
  <c r="B46" i="2" s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D44" i="6" s="1"/>
  <c r="T44" i="6" s="1"/>
  <c r="J43" i="1"/>
  <c r="I43" i="1"/>
  <c r="H43" i="1"/>
  <c r="G43" i="1"/>
  <c r="F43" i="1"/>
  <c r="E43" i="1"/>
  <c r="D43" i="1"/>
  <c r="C43" i="1"/>
  <c r="B43" i="1"/>
  <c r="K42" i="1"/>
  <c r="J42" i="1"/>
  <c r="G42" i="4" s="1"/>
  <c r="A42" i="4" s="1"/>
  <c r="I42" i="1"/>
  <c r="H42" i="1"/>
  <c r="G42" i="1"/>
  <c r="F42" i="1"/>
  <c r="E42" i="1"/>
  <c r="D42" i="1"/>
  <c r="C42" i="1"/>
  <c r="B42" i="1"/>
  <c r="K41" i="1"/>
  <c r="J41" i="1"/>
  <c r="G41" i="4" s="1"/>
  <c r="A41" i="4" s="1"/>
  <c r="I41" i="1"/>
  <c r="H41" i="1"/>
  <c r="G41" i="1"/>
  <c r="F41" i="1"/>
  <c r="E41" i="1"/>
  <c r="D41" i="1"/>
  <c r="C41" i="1"/>
  <c r="B41" i="1"/>
  <c r="B41" i="2" s="1"/>
  <c r="J40" i="1"/>
  <c r="I40" i="1"/>
  <c r="H40" i="1"/>
  <c r="G40" i="1"/>
  <c r="F40" i="1"/>
  <c r="E40" i="1"/>
  <c r="D40" i="1"/>
  <c r="C40" i="1"/>
  <c r="B40" i="1"/>
  <c r="K39" i="1"/>
  <c r="J39" i="1"/>
  <c r="G39" i="4" s="1"/>
  <c r="A39" i="4" s="1"/>
  <c r="I39" i="1"/>
  <c r="H39" i="1"/>
  <c r="G39" i="1"/>
  <c r="F39" i="1"/>
  <c r="E39" i="1"/>
  <c r="D39" i="1"/>
  <c r="C39" i="1"/>
  <c r="B39" i="1"/>
  <c r="B39" i="2" s="1"/>
  <c r="K38" i="1"/>
  <c r="J38" i="1"/>
  <c r="G38" i="4" s="1"/>
  <c r="A38" i="4" s="1"/>
  <c r="I38" i="1"/>
  <c r="H38" i="1"/>
  <c r="G38" i="1"/>
  <c r="F38" i="1"/>
  <c r="E38" i="1"/>
  <c r="D38" i="1"/>
  <c r="M38" i="1" s="1"/>
  <c r="C38" i="1"/>
  <c r="B38" i="1"/>
  <c r="B38" i="3" s="1"/>
  <c r="K37" i="1"/>
  <c r="J37" i="1"/>
  <c r="I37" i="1"/>
  <c r="H37" i="1"/>
  <c r="G37" i="1"/>
  <c r="F37" i="1"/>
  <c r="E37" i="1"/>
  <c r="D37" i="1"/>
  <c r="M37" i="1" s="1"/>
  <c r="C37" i="1"/>
  <c r="B37" i="1"/>
  <c r="K36" i="1"/>
  <c r="J36" i="1"/>
  <c r="G36" i="4" s="1"/>
  <c r="A36" i="4" s="1"/>
  <c r="I36" i="1"/>
  <c r="H36" i="1"/>
  <c r="G36" i="1"/>
  <c r="F36" i="1"/>
  <c r="E36" i="1"/>
  <c r="D36" i="1"/>
  <c r="C36" i="1"/>
  <c r="B36" i="1"/>
  <c r="D36" i="6" s="1"/>
  <c r="T36" i="6" s="1"/>
  <c r="K35" i="1"/>
  <c r="J35" i="1"/>
  <c r="I35" i="1"/>
  <c r="H35" i="1"/>
  <c r="G35" i="1"/>
  <c r="F35" i="1"/>
  <c r="E35" i="1"/>
  <c r="D35" i="1"/>
  <c r="C35" i="1"/>
  <c r="B35" i="1"/>
  <c r="B35" i="2" s="1"/>
  <c r="K34" i="1"/>
  <c r="J34" i="1"/>
  <c r="I34" i="1"/>
  <c r="H34" i="1"/>
  <c r="G34" i="1"/>
  <c r="F34" i="1"/>
  <c r="E34" i="1"/>
  <c r="D34" i="1"/>
  <c r="C34" i="1"/>
  <c r="B34" i="1"/>
  <c r="B34" i="2" s="1"/>
  <c r="J33" i="1"/>
  <c r="I33" i="1"/>
  <c r="H33" i="1"/>
  <c r="G33" i="1"/>
  <c r="F33" i="1"/>
  <c r="E33" i="1"/>
  <c r="D33" i="1"/>
  <c r="C33" i="1"/>
  <c r="B33" i="1"/>
  <c r="B33" i="3" s="1"/>
  <c r="K32" i="1"/>
  <c r="J32" i="1"/>
  <c r="G32" i="4" s="1"/>
  <c r="A32" i="4" s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M31" i="1" s="1"/>
  <c r="C31" i="1"/>
  <c r="B31" i="1"/>
  <c r="B31" i="3" s="1"/>
  <c r="K30" i="1"/>
  <c r="J30" i="1"/>
  <c r="G30" i="4" s="1"/>
  <c r="A30" i="4" s="1"/>
  <c r="I30" i="1"/>
  <c r="H30" i="1"/>
  <c r="G30" i="1"/>
  <c r="F30" i="1"/>
  <c r="E30" i="1"/>
  <c r="D30" i="1"/>
  <c r="M30" i="1" s="1"/>
  <c r="C30" i="1"/>
  <c r="B30" i="1"/>
  <c r="B30" i="2" s="1"/>
  <c r="J29" i="1"/>
  <c r="I29" i="1"/>
  <c r="H29" i="1"/>
  <c r="G29" i="1"/>
  <c r="F29" i="1"/>
  <c r="E29" i="1"/>
  <c r="D29" i="1"/>
  <c r="C29" i="1"/>
  <c r="B29" i="1"/>
  <c r="B29" i="3" s="1"/>
  <c r="K28" i="1"/>
  <c r="J28" i="1"/>
  <c r="G28" i="4" s="1"/>
  <c r="A28" i="4" s="1"/>
  <c r="I28" i="1"/>
  <c r="H28" i="1"/>
  <c r="G28" i="1"/>
  <c r="F28" i="1"/>
  <c r="E28" i="1"/>
  <c r="D28" i="1"/>
  <c r="C28" i="1"/>
  <c r="B28" i="1"/>
  <c r="K27" i="1"/>
  <c r="J27" i="1"/>
  <c r="L27" i="1" s="1"/>
  <c r="I27" i="1"/>
  <c r="H27" i="1"/>
  <c r="G27" i="1"/>
  <c r="F27" i="1"/>
  <c r="E27" i="1"/>
  <c r="D27" i="1"/>
  <c r="C27" i="1"/>
  <c r="B27" i="1"/>
  <c r="B27" i="3" s="1"/>
  <c r="K26" i="1"/>
  <c r="J26" i="1"/>
  <c r="G26" i="4" s="1"/>
  <c r="A26" i="4" s="1"/>
  <c r="I26" i="1"/>
  <c r="H26" i="1"/>
  <c r="G26" i="1"/>
  <c r="F26" i="1"/>
  <c r="E26" i="1"/>
  <c r="D26" i="1"/>
  <c r="C26" i="1"/>
  <c r="B26" i="1"/>
  <c r="B26" i="2" s="1"/>
  <c r="J25" i="1"/>
  <c r="I25" i="1"/>
  <c r="H25" i="1"/>
  <c r="G25" i="1"/>
  <c r="F25" i="1"/>
  <c r="E25" i="1"/>
  <c r="D25" i="1"/>
  <c r="C25" i="1"/>
  <c r="B25" i="1"/>
  <c r="B25" i="3" s="1"/>
  <c r="J24" i="1"/>
  <c r="G24" i="4" s="1"/>
  <c r="I24" i="1"/>
  <c r="H24" i="1"/>
  <c r="G24" i="1"/>
  <c r="F24" i="1"/>
  <c r="E24" i="1"/>
  <c r="D24" i="1"/>
  <c r="C24" i="1"/>
  <c r="B24" i="1"/>
  <c r="B24" i="2" s="1"/>
  <c r="K23" i="1"/>
  <c r="J23" i="1"/>
  <c r="G23" i="4" s="1"/>
  <c r="A23" i="4" s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K21" i="1"/>
  <c r="J21" i="1"/>
  <c r="G21" i="4" s="1"/>
  <c r="A21" i="4" s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M19" i="1" s="1"/>
  <c r="C19" i="1"/>
  <c r="B19" i="1"/>
  <c r="J18" i="1"/>
  <c r="I18" i="1"/>
  <c r="H18" i="1"/>
  <c r="G18" i="1"/>
  <c r="F18" i="1"/>
  <c r="E18" i="1"/>
  <c r="D18" i="1"/>
  <c r="C18" i="1"/>
  <c r="B18" i="1"/>
  <c r="B18" i="2" s="1"/>
  <c r="K17" i="1"/>
  <c r="J17" i="1"/>
  <c r="L17" i="1" s="1"/>
  <c r="I17" i="1"/>
  <c r="H17" i="1"/>
  <c r="G17" i="1"/>
  <c r="F17" i="1"/>
  <c r="E17" i="1"/>
  <c r="D17" i="1"/>
  <c r="C17" i="1"/>
  <c r="B17" i="1"/>
  <c r="B17" i="2" s="1"/>
  <c r="J16" i="1"/>
  <c r="I16" i="1"/>
  <c r="H16" i="1"/>
  <c r="G16" i="1"/>
  <c r="F16" i="1"/>
  <c r="E16" i="1"/>
  <c r="D16" i="1"/>
  <c r="C16" i="1"/>
  <c r="B16" i="1"/>
  <c r="B16" i="3" s="1"/>
  <c r="K15" i="1"/>
  <c r="J15" i="1"/>
  <c r="P15" i="3" s="1"/>
  <c r="I15" i="1"/>
  <c r="H15" i="1"/>
  <c r="G15" i="1"/>
  <c r="F15" i="1"/>
  <c r="E15" i="1"/>
  <c r="D15" i="1"/>
  <c r="M15" i="1" s="1"/>
  <c r="C15" i="1"/>
  <c r="A18" i="1" s="1"/>
  <c r="B15" i="1"/>
  <c r="J14" i="1"/>
  <c r="G14" i="4" s="1"/>
  <c r="I14" i="1"/>
  <c r="H14" i="1"/>
  <c r="G14" i="1"/>
  <c r="F14" i="1"/>
  <c r="E14" i="1"/>
  <c r="D14" i="1"/>
  <c r="C14" i="1"/>
  <c r="B14" i="1"/>
  <c r="B14" i="2" s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B12" i="2" s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M10" i="1" s="1"/>
  <c r="C10" i="1"/>
  <c r="B10" i="1"/>
  <c r="B10" i="3" s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M8" i="1" s="1"/>
  <c r="C8" i="1"/>
  <c r="B8" i="1"/>
  <c r="B8" i="2" s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B6" i="2" s="1"/>
  <c r="C70" i="1" l="1"/>
  <c r="L21" i="1"/>
  <c r="L26" i="1"/>
  <c r="L28" i="1"/>
  <c r="L38" i="1"/>
  <c r="M39" i="1"/>
  <c r="D42" i="6"/>
  <c r="T42" i="6" s="1"/>
  <c r="B42" i="3"/>
  <c r="M47" i="1"/>
  <c r="L48" i="1"/>
  <c r="M51" i="1"/>
  <c r="L52" i="1"/>
  <c r="L60" i="1"/>
  <c r="M63" i="1"/>
  <c r="N9" i="2"/>
  <c r="K9" i="2"/>
  <c r="N39" i="2"/>
  <c r="N52" i="2"/>
  <c r="N67" i="2"/>
  <c r="A11" i="3"/>
  <c r="M20" i="3"/>
  <c r="L25" i="3"/>
  <c r="N29" i="3"/>
  <c r="O29" i="3" s="1"/>
  <c r="A35" i="3"/>
  <c r="A39" i="3"/>
  <c r="A42" i="3"/>
  <c r="A44" i="3"/>
  <c r="A55" i="3"/>
  <c r="N65" i="3"/>
  <c r="K7" i="2"/>
  <c r="K9" i="3"/>
  <c r="L9" i="3" s="1"/>
  <c r="L12" i="1"/>
  <c r="K15" i="2"/>
  <c r="L18" i="1"/>
  <c r="K31" i="2"/>
  <c r="K33" i="1"/>
  <c r="L33" i="1" s="1"/>
  <c r="K33" i="2"/>
  <c r="L40" i="1"/>
  <c r="M46" i="4"/>
  <c r="L46" i="6" s="1"/>
  <c r="L62" i="1"/>
  <c r="L62" i="3"/>
  <c r="K63" i="1"/>
  <c r="L64" i="1"/>
  <c r="L67" i="1"/>
  <c r="K7" i="1"/>
  <c r="L7" i="1" s="1"/>
  <c r="K7" i="3"/>
  <c r="K11" i="3"/>
  <c r="L11" i="3" s="1"/>
  <c r="K13" i="1"/>
  <c r="L13" i="1" s="1"/>
  <c r="K13" i="3"/>
  <c r="L15" i="3"/>
  <c r="K19" i="3"/>
  <c r="L19" i="3" s="1"/>
  <c r="K20" i="3"/>
  <c r="L20" i="3" s="1"/>
  <c r="L22" i="1"/>
  <c r="L22" i="3"/>
  <c r="K25" i="1"/>
  <c r="L25" i="1" s="1"/>
  <c r="K28" i="3"/>
  <c r="K29" i="3"/>
  <c r="K32" i="3"/>
  <c r="K45" i="3"/>
  <c r="L45" i="3" s="1"/>
  <c r="K46" i="3"/>
  <c r="K48" i="3"/>
  <c r="K49" i="3"/>
  <c r="K58" i="1"/>
  <c r="L58" i="3"/>
  <c r="L63" i="3"/>
  <c r="C135" i="4"/>
  <c r="F6" i="7"/>
  <c r="I6" i="7"/>
  <c r="M6" i="7"/>
  <c r="P30" i="7"/>
  <c r="P31" i="7" s="1"/>
  <c r="V30" i="7"/>
  <c r="F8" i="7"/>
  <c r="H8" i="7"/>
  <c r="M8" i="7"/>
  <c r="G10" i="7"/>
  <c r="I10" i="7"/>
  <c r="F11" i="7"/>
  <c r="G11" i="7"/>
  <c r="I11" i="7"/>
  <c r="N11" i="7"/>
  <c r="AI11" i="7"/>
  <c r="G12" i="7"/>
  <c r="I12" i="7"/>
  <c r="J12" i="7"/>
  <c r="G13" i="7"/>
  <c r="AI13" i="7"/>
  <c r="F14" i="7"/>
  <c r="G14" i="7"/>
  <c r="I14" i="7"/>
  <c r="N14" i="7"/>
  <c r="AI14" i="7"/>
  <c r="G15" i="7"/>
  <c r="I15" i="7"/>
  <c r="J15" i="7"/>
  <c r="G16" i="7"/>
  <c r="F17" i="7"/>
  <c r="G17" i="7"/>
  <c r="I17" i="7"/>
  <c r="N17" i="7"/>
  <c r="AI17" i="7"/>
  <c r="G18" i="7"/>
  <c r="I18" i="7"/>
  <c r="J18" i="7"/>
  <c r="G19" i="7"/>
  <c r="I19" i="7"/>
  <c r="AJ19" i="7"/>
  <c r="F20" i="7"/>
  <c r="G20" i="7"/>
  <c r="I20" i="7"/>
  <c r="N20" i="7"/>
  <c r="AI20" i="7"/>
  <c r="G21" i="7"/>
  <c r="I21" i="7"/>
  <c r="J21" i="7"/>
  <c r="G22" i="7"/>
  <c r="AI22" i="7"/>
  <c r="AJ22" i="7" s="1"/>
  <c r="F23" i="7"/>
  <c r="G23" i="7"/>
  <c r="I23" i="7"/>
  <c r="N23" i="7"/>
  <c r="AI23" i="7"/>
  <c r="G24" i="7"/>
  <c r="I24" i="7"/>
  <c r="J24" i="7"/>
  <c r="G25" i="7"/>
  <c r="AJ25" i="7"/>
  <c r="F26" i="7"/>
  <c r="H26" i="7"/>
  <c r="J26" i="7"/>
  <c r="F27" i="7"/>
  <c r="G27" i="7"/>
  <c r="H27" i="7"/>
  <c r="I27" i="7"/>
  <c r="J27" i="7"/>
  <c r="N27" i="7"/>
  <c r="AI27" i="7"/>
  <c r="AJ27" i="7" s="1"/>
  <c r="J28" i="7"/>
  <c r="AH28" i="7"/>
  <c r="H29" i="7"/>
  <c r="J29" i="7"/>
  <c r="M29" i="7"/>
  <c r="M32" i="7"/>
  <c r="AH35" i="7"/>
  <c r="AJ35" i="7" s="1"/>
  <c r="AH37" i="7"/>
  <c r="AJ37" i="7" s="1"/>
  <c r="AH40" i="7"/>
  <c r="AJ40" i="7" s="1"/>
  <c r="AH43" i="7"/>
  <c r="AJ43" i="7" s="1"/>
  <c r="AH46" i="7"/>
  <c r="AJ46" i="7" s="1"/>
  <c r="AH47" i="7"/>
  <c r="AJ47" i="7" s="1"/>
  <c r="AH49" i="7"/>
  <c r="AJ49" i="7" s="1"/>
  <c r="AH50" i="7"/>
  <c r="AJ50" i="7" s="1"/>
  <c r="AH52" i="7"/>
  <c r="AJ52" i="7" s="1"/>
  <c r="AH53" i="7"/>
  <c r="AJ53" i="7" s="1"/>
  <c r="AH55" i="7"/>
  <c r="AJ57" i="7" s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C51" i="9"/>
  <c r="C55" i="9" s="1"/>
  <c r="C50" i="9" s="1"/>
  <c r="I51" i="9"/>
  <c r="I55" i="9" s="1"/>
  <c r="I50" i="9" s="1"/>
  <c r="K10" i="9"/>
  <c r="K11" i="9"/>
  <c r="L11" i="9" s="1"/>
  <c r="K13" i="9"/>
  <c r="L13" i="9" s="1"/>
  <c r="K16" i="9"/>
  <c r="K17" i="9"/>
  <c r="L17" i="9" s="1"/>
  <c r="K19" i="9"/>
  <c r="L19" i="9" s="1"/>
  <c r="K20" i="9"/>
  <c r="L20" i="9" s="1"/>
  <c r="K22" i="9"/>
  <c r="K23" i="9"/>
  <c r="L23" i="9" s="1"/>
  <c r="K25" i="9"/>
  <c r="L25" i="9" s="1"/>
  <c r="K28" i="9"/>
  <c r="K29" i="9"/>
  <c r="L29" i="9" s="1"/>
  <c r="K31" i="9"/>
  <c r="L31" i="9"/>
  <c r="K32" i="9"/>
  <c r="L32" i="9" s="1"/>
  <c r="C52" i="9"/>
  <c r="K33" i="9"/>
  <c r="I52" i="9"/>
  <c r="K36" i="9"/>
  <c r="L36" i="9"/>
  <c r="K37" i="9"/>
  <c r="L37" i="9" s="1"/>
  <c r="K39" i="9"/>
  <c r="K40" i="9"/>
  <c r="L40" i="9" s="1"/>
  <c r="K42" i="9"/>
  <c r="L42" i="9"/>
  <c r="K43" i="9"/>
  <c r="L43" i="9" s="1"/>
  <c r="K45" i="9"/>
  <c r="H50" i="9"/>
  <c r="C78" i="9"/>
  <c r="I78" i="9"/>
  <c r="K58" i="9"/>
  <c r="L58" i="9" s="1"/>
  <c r="K59" i="9"/>
  <c r="K61" i="9"/>
  <c r="L61" i="9" s="1"/>
  <c r="K62" i="9"/>
  <c r="K64" i="9"/>
  <c r="L64" i="9" s="1"/>
  <c r="K65" i="9"/>
  <c r="K67" i="9"/>
  <c r="K68" i="9"/>
  <c r="K70" i="9"/>
  <c r="L70" i="9" s="1"/>
  <c r="K71" i="9"/>
  <c r="K73" i="9"/>
  <c r="L73" i="9" s="1"/>
  <c r="K74" i="9"/>
  <c r="K8" i="2"/>
  <c r="K52" i="3"/>
  <c r="K57" i="3"/>
  <c r="K53" i="1"/>
  <c r="L53" i="1" s="1"/>
  <c r="K47" i="3"/>
  <c r="A56" i="4"/>
  <c r="K11" i="1"/>
  <c r="K29" i="2"/>
  <c r="K57" i="1"/>
  <c r="L57" i="1" s="1"/>
  <c r="K67" i="3"/>
  <c r="L16" i="1"/>
  <c r="L34" i="1"/>
  <c r="B15" i="4"/>
  <c r="L35" i="3"/>
  <c r="L60" i="3"/>
  <c r="K43" i="1"/>
  <c r="A24" i="4"/>
  <c r="L33" i="3"/>
  <c r="K54" i="1"/>
  <c r="L54" i="1" s="1"/>
  <c r="K55" i="4"/>
  <c r="K6" i="3"/>
  <c r="K8" i="3"/>
  <c r="K13" i="2"/>
  <c r="K21" i="2"/>
  <c r="K45" i="2"/>
  <c r="K50" i="2"/>
  <c r="K57" i="2"/>
  <c r="K68" i="2"/>
  <c r="J72" i="4"/>
  <c r="K18" i="2"/>
  <c r="L11" i="1"/>
  <c r="N19" i="1"/>
  <c r="L45" i="1"/>
  <c r="A63" i="4"/>
  <c r="K27" i="2"/>
  <c r="K6" i="1"/>
  <c r="L6" i="1" s="1"/>
  <c r="K17" i="3"/>
  <c r="L17" i="3" s="1"/>
  <c r="K27" i="3"/>
  <c r="L27" i="3" s="1"/>
  <c r="K43" i="3"/>
  <c r="K55" i="3"/>
  <c r="L55" i="3" s="1"/>
  <c r="M135" i="4"/>
  <c r="K60" i="2"/>
  <c r="B21" i="4"/>
  <c r="L29" i="3"/>
  <c r="L67" i="3"/>
  <c r="A53" i="4"/>
  <c r="K16" i="2"/>
  <c r="B43" i="4"/>
  <c r="L24" i="3"/>
  <c r="C11" i="4"/>
  <c r="M124" i="4"/>
  <c r="K65" i="3"/>
  <c r="K39" i="2"/>
  <c r="L10" i="1"/>
  <c r="A14" i="4"/>
  <c r="K63" i="2"/>
  <c r="K29" i="1"/>
  <c r="B45" i="4"/>
  <c r="B53" i="4"/>
  <c r="A58" i="4"/>
  <c r="B41" i="4"/>
  <c r="K52" i="2"/>
  <c r="L39" i="3"/>
  <c r="L66" i="3"/>
  <c r="K8" i="1"/>
  <c r="K56" i="4"/>
  <c r="K56" i="3" s="1"/>
  <c r="L56" i="3" s="1"/>
  <c r="L26" i="6"/>
  <c r="C26" i="4"/>
  <c r="A7" i="3"/>
  <c r="L7" i="3"/>
  <c r="N13" i="3"/>
  <c r="O13" i="3" s="1"/>
  <c r="L13" i="3"/>
  <c r="N14" i="3"/>
  <c r="O14" i="3" s="1"/>
  <c r="A16" i="3"/>
  <c r="M18" i="3"/>
  <c r="A28" i="3"/>
  <c r="A32" i="3"/>
  <c r="N36" i="3"/>
  <c r="A37" i="3"/>
  <c r="L37" i="3"/>
  <c r="N40" i="3"/>
  <c r="O40" i="3" s="1"/>
  <c r="L41" i="3"/>
  <c r="N51" i="3"/>
  <c r="O51" i="3" s="1"/>
  <c r="M57" i="3"/>
  <c r="N59" i="3"/>
  <c r="O59" i="3" s="1"/>
  <c r="A64" i="3"/>
  <c r="C7" i="4"/>
  <c r="O18" i="4"/>
  <c r="M55" i="4"/>
  <c r="L55" i="6" s="1"/>
  <c r="O7" i="4"/>
  <c r="N9" i="3"/>
  <c r="O9" i="3" s="1"/>
  <c r="N15" i="3"/>
  <c r="N20" i="3"/>
  <c r="O20" i="3" s="1"/>
  <c r="N21" i="3"/>
  <c r="O21" i="3" s="1"/>
  <c r="N22" i="3"/>
  <c r="A53" i="3"/>
  <c r="N55" i="3"/>
  <c r="O55" i="3" s="1"/>
  <c r="L6" i="3"/>
  <c r="C28" i="4"/>
  <c r="C30" i="4"/>
  <c r="L43" i="3"/>
  <c r="P28" i="3"/>
  <c r="N8" i="3"/>
  <c r="O8" i="3" s="1"/>
  <c r="L26" i="3"/>
  <c r="L28" i="3"/>
  <c r="L32" i="3"/>
  <c r="A36" i="3"/>
  <c r="N37" i="3"/>
  <c r="A40" i="3"/>
  <c r="I71" i="3"/>
  <c r="A46" i="3"/>
  <c r="L46" i="3"/>
  <c r="N52" i="3"/>
  <c r="O52" i="3" s="1"/>
  <c r="N58" i="3"/>
  <c r="O58" i="3" s="1"/>
  <c r="L61" i="3"/>
  <c r="A65" i="3"/>
  <c r="O11" i="4"/>
  <c r="M62" i="4"/>
  <c r="N11" i="3"/>
  <c r="O11" i="3" s="1"/>
  <c r="N17" i="3"/>
  <c r="A21" i="3"/>
  <c r="N23" i="3"/>
  <c r="O23" i="3" s="1"/>
  <c r="L30" i="3"/>
  <c r="L34" i="3"/>
  <c r="A45" i="3"/>
  <c r="N48" i="3"/>
  <c r="O48" i="3" s="1"/>
  <c r="L48" i="3"/>
  <c r="A67" i="3"/>
  <c r="M15" i="4"/>
  <c r="L15" i="6" s="1"/>
  <c r="N60" i="4"/>
  <c r="O46" i="4"/>
  <c r="O48" i="4"/>
  <c r="A15" i="3"/>
  <c r="A18" i="3"/>
  <c r="A20" i="3"/>
  <c r="A41" i="3"/>
  <c r="N44" i="3"/>
  <c r="O44" i="3" s="1"/>
  <c r="N47" i="3"/>
  <c r="O47" i="3" s="1"/>
  <c r="N50" i="3"/>
  <c r="L50" i="3"/>
  <c r="A59" i="3"/>
  <c r="L57" i="3"/>
  <c r="E70" i="3"/>
  <c r="N12" i="2"/>
  <c r="K14" i="2"/>
  <c r="K19" i="2"/>
  <c r="N26" i="2"/>
  <c r="F71" i="2"/>
  <c r="N37" i="2"/>
  <c r="N38" i="2"/>
  <c r="K42" i="2"/>
  <c r="N47" i="2"/>
  <c r="N51" i="2"/>
  <c r="K54" i="2"/>
  <c r="N62" i="2"/>
  <c r="J39" i="4"/>
  <c r="B39" i="4" s="1"/>
  <c r="J63" i="4"/>
  <c r="N8" i="2"/>
  <c r="N10" i="2"/>
  <c r="N17" i="2"/>
  <c r="N22" i="2"/>
  <c r="N28" i="2"/>
  <c r="N29" i="2"/>
  <c r="N30" i="2"/>
  <c r="K38" i="2"/>
  <c r="N44" i="2"/>
  <c r="N64" i="2"/>
  <c r="N65" i="2"/>
  <c r="B13" i="4"/>
  <c r="J27" i="4"/>
  <c r="N6" i="2"/>
  <c r="N36" i="2"/>
  <c r="N43" i="2"/>
  <c r="N45" i="2"/>
  <c r="B57" i="4"/>
  <c r="N11" i="2"/>
  <c r="N15" i="2"/>
  <c r="N18" i="2"/>
  <c r="N20" i="2"/>
  <c r="N40" i="2"/>
  <c r="K41" i="2"/>
  <c r="K43" i="2"/>
  <c r="K53" i="2"/>
  <c r="B17" i="4"/>
  <c r="K37" i="2"/>
  <c r="K51" i="2"/>
  <c r="B55" i="4"/>
  <c r="H71" i="2"/>
  <c r="K11" i="2"/>
  <c r="K23" i="2"/>
  <c r="K25" i="2"/>
  <c r="N46" i="2"/>
  <c r="N56" i="2"/>
  <c r="K66" i="2"/>
  <c r="B23" i="4"/>
  <c r="B54" i="4"/>
  <c r="B66" i="4"/>
  <c r="M7" i="1"/>
  <c r="L19" i="1"/>
  <c r="M20" i="1"/>
  <c r="N20" i="1" s="1"/>
  <c r="A23" i="1"/>
  <c r="M22" i="1"/>
  <c r="M23" i="1"/>
  <c r="N23" i="1" s="1"/>
  <c r="A34" i="1"/>
  <c r="M28" i="1"/>
  <c r="L30" i="1"/>
  <c r="M35" i="1"/>
  <c r="L37" i="1"/>
  <c r="M42" i="1"/>
  <c r="L42" i="1"/>
  <c r="M50" i="1"/>
  <c r="I70" i="1"/>
  <c r="M60" i="1"/>
  <c r="L63" i="1"/>
  <c r="P63" i="3"/>
  <c r="M56" i="1"/>
  <c r="M21" i="1"/>
  <c r="M27" i="1"/>
  <c r="M33" i="1"/>
  <c r="M41" i="1"/>
  <c r="M44" i="1"/>
  <c r="M48" i="1"/>
  <c r="H70" i="1"/>
  <c r="M66" i="1"/>
  <c r="N66" i="1" s="1"/>
  <c r="M67" i="1"/>
  <c r="N67" i="1" s="1"/>
  <c r="P30" i="3"/>
  <c r="A6" i="1"/>
  <c r="M17" i="1"/>
  <c r="A14" i="1"/>
  <c r="M9" i="1"/>
  <c r="M13" i="1"/>
  <c r="M14" i="1"/>
  <c r="M18" i="1"/>
  <c r="N18" i="1" s="1"/>
  <c r="M26" i="1"/>
  <c r="M29" i="1"/>
  <c r="M32" i="1"/>
  <c r="A40" i="1"/>
  <c r="L36" i="1"/>
  <c r="M40" i="1"/>
  <c r="N40" i="1" s="1"/>
  <c r="M43" i="1"/>
  <c r="L47" i="1"/>
  <c r="L51" i="1"/>
  <c r="L55" i="1"/>
  <c r="M58" i="1"/>
  <c r="N58" i="1" s="1"/>
  <c r="L58" i="1"/>
  <c r="M59" i="1"/>
  <c r="N59" i="1" s="1"/>
  <c r="M61" i="1"/>
  <c r="P59" i="3"/>
  <c r="A64" i="1"/>
  <c r="G70" i="1"/>
  <c r="B42" i="2"/>
  <c r="B51" i="3"/>
  <c r="B53" i="3"/>
  <c r="B60" i="3"/>
  <c r="L8" i="1"/>
  <c r="D60" i="4"/>
  <c r="L29" i="1"/>
  <c r="M6" i="1"/>
  <c r="M12" i="1"/>
  <c r="M16" i="1"/>
  <c r="M24" i="1"/>
  <c r="N24" i="1" s="1"/>
  <c r="M25" i="1"/>
  <c r="M11" i="1"/>
  <c r="L20" i="1"/>
  <c r="M34" i="1"/>
  <c r="N34" i="1" s="1"/>
  <c r="L35" i="1"/>
  <c r="M36" i="1"/>
  <c r="L39" i="1"/>
  <c r="L43" i="1"/>
  <c r="M46" i="1"/>
  <c r="L46" i="1"/>
  <c r="L50" i="1"/>
  <c r="M53" i="1"/>
  <c r="M55" i="1"/>
  <c r="B36" i="2"/>
  <c r="B44" i="2"/>
  <c r="B51" i="2"/>
  <c r="B65" i="2"/>
  <c r="N14" i="1"/>
  <c r="J26" i="4"/>
  <c r="K26" i="2"/>
  <c r="B14" i="3"/>
  <c r="M23" i="6"/>
  <c r="E23" i="6"/>
  <c r="M23" i="4"/>
  <c r="L23" i="6" s="1"/>
  <c r="N23" i="4"/>
  <c r="N25" i="3"/>
  <c r="O25" i="3" s="1"/>
  <c r="A25" i="3"/>
  <c r="A38" i="3"/>
  <c r="N38" i="3"/>
  <c r="O38" i="3" s="1"/>
  <c r="M38" i="6"/>
  <c r="E38" i="6"/>
  <c r="N38" i="4"/>
  <c r="M38" i="4"/>
  <c r="L38" i="6" s="1"/>
  <c r="M52" i="6"/>
  <c r="E52" i="6"/>
  <c r="N52" i="4"/>
  <c r="L52" i="3"/>
  <c r="M52" i="4"/>
  <c r="L52" i="6" s="1"/>
  <c r="L58" i="6"/>
  <c r="P58" i="4"/>
  <c r="Q58" i="4" s="1"/>
  <c r="K14" i="3"/>
  <c r="L14" i="3" s="1"/>
  <c r="B44" i="4"/>
  <c r="K44" i="2"/>
  <c r="C64" i="4"/>
  <c r="K64" i="3"/>
  <c r="L64" i="3" s="1"/>
  <c r="L9" i="9"/>
  <c r="L15" i="9"/>
  <c r="L21" i="9"/>
  <c r="L27" i="9"/>
  <c r="L14" i="1"/>
  <c r="P18" i="3"/>
  <c r="G18" i="4"/>
  <c r="A18" i="4" s="1"/>
  <c r="D20" i="6"/>
  <c r="T20" i="6" s="1"/>
  <c r="D20" i="4"/>
  <c r="B20" i="3"/>
  <c r="L23" i="1"/>
  <c r="G25" i="4"/>
  <c r="A25" i="4" s="1"/>
  <c r="P25" i="3"/>
  <c r="G27" i="4"/>
  <c r="A27" i="4" s="1"/>
  <c r="P27" i="3"/>
  <c r="D32" i="6"/>
  <c r="T32" i="6" s="1"/>
  <c r="D32" i="4"/>
  <c r="B32" i="3"/>
  <c r="D35" i="6"/>
  <c r="T35" i="6" s="1"/>
  <c r="B35" i="3"/>
  <c r="D35" i="4"/>
  <c r="D40" i="6"/>
  <c r="T40" i="6" s="1"/>
  <c r="D40" i="4"/>
  <c r="B40" i="2"/>
  <c r="B40" i="3"/>
  <c r="G43" i="4"/>
  <c r="A43" i="4" s="1"/>
  <c r="P43" i="3"/>
  <c r="L44" i="1"/>
  <c r="D48" i="6"/>
  <c r="T48" i="6" s="1"/>
  <c r="D48" i="4"/>
  <c r="B48" i="3"/>
  <c r="D49" i="6"/>
  <c r="T49" i="6" s="1"/>
  <c r="D49" i="4"/>
  <c r="B49" i="2"/>
  <c r="B49" i="3"/>
  <c r="D52" i="6"/>
  <c r="T52" i="6" s="1"/>
  <c r="B52" i="3"/>
  <c r="B52" i="2"/>
  <c r="G55" i="4"/>
  <c r="A55" i="4" s="1"/>
  <c r="P55" i="3"/>
  <c r="L56" i="1"/>
  <c r="L59" i="1"/>
  <c r="N60" i="1"/>
  <c r="D66" i="6"/>
  <c r="T66" i="6" s="1"/>
  <c r="B66" i="3"/>
  <c r="D66" i="4"/>
  <c r="B66" i="2"/>
  <c r="D67" i="6"/>
  <c r="T67" i="6" s="1"/>
  <c r="B67" i="2"/>
  <c r="B67" i="3"/>
  <c r="D68" i="6"/>
  <c r="T68" i="6" s="1"/>
  <c r="D68" i="4"/>
  <c r="E70" i="1"/>
  <c r="B20" i="2"/>
  <c r="N21" i="2"/>
  <c r="N23" i="2"/>
  <c r="J28" i="4"/>
  <c r="B28" i="4" s="1"/>
  <c r="K28" i="2"/>
  <c r="B32" i="2"/>
  <c r="N33" i="2"/>
  <c r="N35" i="2"/>
  <c r="J35" i="4"/>
  <c r="K35" i="2"/>
  <c r="N42" i="2"/>
  <c r="B48" i="2"/>
  <c r="N58" i="2"/>
  <c r="N68" i="2"/>
  <c r="N6" i="3"/>
  <c r="O6" i="3" s="1"/>
  <c r="M6" i="6"/>
  <c r="E6" i="6"/>
  <c r="N6" i="4"/>
  <c r="M14" i="3"/>
  <c r="M6" i="4"/>
  <c r="O6" i="4" s="1"/>
  <c r="N7" i="3"/>
  <c r="O7" i="3" s="1"/>
  <c r="A9" i="3"/>
  <c r="A13" i="3"/>
  <c r="A17" i="3"/>
  <c r="N18" i="3"/>
  <c r="O18" i="3" s="1"/>
  <c r="A22" i="3"/>
  <c r="P24" i="3"/>
  <c r="N33" i="3"/>
  <c r="O33" i="3" s="1"/>
  <c r="N42" i="3"/>
  <c r="O42" i="3" s="1"/>
  <c r="N46" i="3"/>
  <c r="O46" i="3" s="1"/>
  <c r="A48" i="3"/>
  <c r="E49" i="6"/>
  <c r="M49" i="6"/>
  <c r="N49" i="4"/>
  <c r="M49" i="4"/>
  <c r="L49" i="6" s="1"/>
  <c r="O49" i="3"/>
  <c r="P53" i="3"/>
  <c r="P56" i="3"/>
  <c r="N62" i="3"/>
  <c r="O62" i="3" s="1"/>
  <c r="P66" i="3"/>
  <c r="H71" i="3"/>
  <c r="B6" i="4"/>
  <c r="B11" i="4"/>
  <c r="K12" i="3"/>
  <c r="L12" i="3" s="1"/>
  <c r="D17" i="4"/>
  <c r="B19" i="4"/>
  <c r="C34" i="4"/>
  <c r="B62" i="4"/>
  <c r="K62" i="2"/>
  <c r="O62" i="4"/>
  <c r="D6" i="6"/>
  <c r="T6" i="6" s="1"/>
  <c r="D6" i="4"/>
  <c r="D7" i="6"/>
  <c r="T7" i="6" s="1"/>
  <c r="B7" i="2"/>
  <c r="D7" i="4"/>
  <c r="B7" i="3"/>
  <c r="D8" i="6"/>
  <c r="T8" i="6" s="1"/>
  <c r="D8" i="4"/>
  <c r="D9" i="6"/>
  <c r="T9" i="6" s="1"/>
  <c r="D9" i="4"/>
  <c r="B9" i="3"/>
  <c r="B9" i="2"/>
  <c r="D10" i="6"/>
  <c r="T10" i="6" s="1"/>
  <c r="D10" i="4"/>
  <c r="D11" i="6"/>
  <c r="T11" i="6" s="1"/>
  <c r="B11" i="3"/>
  <c r="D11" i="4"/>
  <c r="D12" i="6"/>
  <c r="T12" i="6" s="1"/>
  <c r="D12" i="4"/>
  <c r="D13" i="6"/>
  <c r="T13" i="6" s="1"/>
  <c r="B13" i="2"/>
  <c r="D13" i="4"/>
  <c r="B13" i="3"/>
  <c r="L15" i="1"/>
  <c r="G19" i="4"/>
  <c r="A19" i="4" s="1"/>
  <c r="P19" i="3"/>
  <c r="D21" i="6"/>
  <c r="T21" i="6" s="1"/>
  <c r="D21" i="4"/>
  <c r="B21" i="3"/>
  <c r="B21" i="2"/>
  <c r="D22" i="6"/>
  <c r="T22" i="6" s="1"/>
  <c r="D22" i="4"/>
  <c r="B22" i="3"/>
  <c r="L24" i="1"/>
  <c r="D31" i="6"/>
  <c r="T31" i="6" s="1"/>
  <c r="D31" i="4"/>
  <c r="B31" i="2"/>
  <c r="G33" i="4"/>
  <c r="A33" i="4" s="1"/>
  <c r="P33" i="3"/>
  <c r="G34" i="4"/>
  <c r="A34" i="4" s="1"/>
  <c r="P34" i="3"/>
  <c r="A45" i="1"/>
  <c r="D47" i="6"/>
  <c r="T47" i="6" s="1"/>
  <c r="D47" i="4"/>
  <c r="A57" i="1"/>
  <c r="G54" i="4"/>
  <c r="A54" i="4" s="1"/>
  <c r="P54" i="3"/>
  <c r="L61" i="1"/>
  <c r="D64" i="6"/>
  <c r="T64" i="6" s="1"/>
  <c r="D64" i="4"/>
  <c r="B11" i="2"/>
  <c r="J12" i="4"/>
  <c r="K12" i="2"/>
  <c r="B22" i="2"/>
  <c r="N25" i="2"/>
  <c r="N55" i="2"/>
  <c r="B8" i="3"/>
  <c r="N10" i="3"/>
  <c r="O10" i="3" s="1"/>
  <c r="M10" i="6"/>
  <c r="E10" i="6"/>
  <c r="N10" i="4"/>
  <c r="M10" i="4"/>
  <c r="M14" i="6"/>
  <c r="N14" i="4"/>
  <c r="M14" i="4"/>
  <c r="L14" i="6" s="1"/>
  <c r="E14" i="6"/>
  <c r="P23" i="3"/>
  <c r="A26" i="3"/>
  <c r="P42" i="3"/>
  <c r="B47" i="3"/>
  <c r="A51" i="3"/>
  <c r="P52" i="3"/>
  <c r="G71" i="3"/>
  <c r="C10" i="4"/>
  <c r="K10" i="3"/>
  <c r="L10" i="3" s="1"/>
  <c r="G15" i="4"/>
  <c r="A15" i="4" s="1"/>
  <c r="K10" i="2"/>
  <c r="D34" i="6"/>
  <c r="T34" i="6" s="1"/>
  <c r="D34" i="4"/>
  <c r="B34" i="3"/>
  <c r="G44" i="4"/>
  <c r="A44" i="4" s="1"/>
  <c r="P44" i="3"/>
  <c r="G20" i="4"/>
  <c r="A20" i="4" s="1"/>
  <c r="P20" i="3"/>
  <c r="D23" i="6"/>
  <c r="T23" i="6" s="1"/>
  <c r="B23" i="2"/>
  <c r="D23" i="4"/>
  <c r="D30" i="6"/>
  <c r="T30" i="6" s="1"/>
  <c r="D30" i="4"/>
  <c r="B30" i="3"/>
  <c r="G40" i="4"/>
  <c r="A40" i="4" s="1"/>
  <c r="P40" i="3"/>
  <c r="D45" i="6"/>
  <c r="T45" i="6" s="1"/>
  <c r="D45" i="4"/>
  <c r="B45" i="3"/>
  <c r="B45" i="2"/>
  <c r="D46" i="6"/>
  <c r="T46" i="6" s="1"/>
  <c r="D46" i="4"/>
  <c r="B46" i="3"/>
  <c r="G49" i="4"/>
  <c r="A49" i="4" s="1"/>
  <c r="P49" i="3"/>
  <c r="M52" i="1"/>
  <c r="N52" i="1" s="1"/>
  <c r="D57" i="6"/>
  <c r="T57" i="6" s="1"/>
  <c r="D57" i="4"/>
  <c r="B57" i="3"/>
  <c r="B57" i="2"/>
  <c r="D58" i="6"/>
  <c r="T58" i="6" s="1"/>
  <c r="D58" i="4"/>
  <c r="B58" i="3"/>
  <c r="D59" i="6"/>
  <c r="T59" i="6" s="1"/>
  <c r="B59" i="3"/>
  <c r="D59" i="4"/>
  <c r="D62" i="6"/>
  <c r="T62" i="6" s="1"/>
  <c r="D62" i="4"/>
  <c r="B62" i="2"/>
  <c r="B62" i="3"/>
  <c r="D70" i="1"/>
  <c r="G68" i="4"/>
  <c r="J70" i="3"/>
  <c r="J20" i="4"/>
  <c r="K20" i="2"/>
  <c r="J46" i="4"/>
  <c r="B46" i="4" s="1"/>
  <c r="K46" i="2"/>
  <c r="J48" i="4"/>
  <c r="B48" i="4" s="1"/>
  <c r="K48" i="2"/>
  <c r="N50" i="2"/>
  <c r="K55" i="2"/>
  <c r="J61" i="4"/>
  <c r="K61" i="2"/>
  <c r="D71" i="2"/>
  <c r="J67" i="4"/>
  <c r="B67" i="4" s="1"/>
  <c r="J71" i="2"/>
  <c r="K67" i="2"/>
  <c r="B12" i="3"/>
  <c r="M17" i="6"/>
  <c r="E17" i="6"/>
  <c r="N17" i="4"/>
  <c r="O17" i="3"/>
  <c r="M17" i="4"/>
  <c r="L17" i="6" s="1"/>
  <c r="N27" i="3"/>
  <c r="O27" i="3" s="1"/>
  <c r="P32" i="3"/>
  <c r="P41" i="3"/>
  <c r="E51" i="6"/>
  <c r="M51" i="6"/>
  <c r="M51" i="4"/>
  <c r="L51" i="6" s="1"/>
  <c r="N51" i="4"/>
  <c r="L64" i="6"/>
  <c r="O64" i="4"/>
  <c r="P65" i="3"/>
  <c r="J18" i="4"/>
  <c r="B18" i="4" s="1"/>
  <c r="K47" i="2"/>
  <c r="F70" i="4"/>
  <c r="P16" i="3"/>
  <c r="G16" i="4"/>
  <c r="A16" i="4" s="1"/>
  <c r="D19" i="6"/>
  <c r="T19" i="6" s="1"/>
  <c r="D19" i="4"/>
  <c r="B19" i="3"/>
  <c r="B19" i="2"/>
  <c r="D14" i="6"/>
  <c r="T14" i="6" s="1"/>
  <c r="D14" i="4"/>
  <c r="G8" i="4"/>
  <c r="A8" i="4" s="1"/>
  <c r="P8" i="3"/>
  <c r="G9" i="4"/>
  <c r="A9" i="4" s="1"/>
  <c r="P9" i="3"/>
  <c r="P10" i="3"/>
  <c r="G10" i="4"/>
  <c r="A10" i="4" s="1"/>
  <c r="G11" i="4"/>
  <c r="A11" i="4" s="1"/>
  <c r="P11" i="3"/>
  <c r="P12" i="3"/>
  <c r="G12" i="4"/>
  <c r="A12" i="4" s="1"/>
  <c r="D15" i="6"/>
  <c r="T15" i="6" s="1"/>
  <c r="B15" i="3"/>
  <c r="D15" i="4"/>
  <c r="B15" i="2"/>
  <c r="D17" i="6"/>
  <c r="T17" i="6" s="1"/>
  <c r="B17" i="3"/>
  <c r="G22" i="4"/>
  <c r="A22" i="4" s="1"/>
  <c r="P22" i="3"/>
  <c r="D24" i="6"/>
  <c r="T24" i="6" s="1"/>
  <c r="D24" i="4"/>
  <c r="B24" i="3"/>
  <c r="D29" i="6"/>
  <c r="T29" i="6" s="1"/>
  <c r="D29" i="4"/>
  <c r="B29" i="2"/>
  <c r="L32" i="1"/>
  <c r="N27" i="2"/>
  <c r="N34" i="2"/>
  <c r="N63" i="2"/>
  <c r="G71" i="2"/>
  <c r="E71" i="2"/>
  <c r="E8" i="6"/>
  <c r="N8" i="4"/>
  <c r="M8" i="6"/>
  <c r="P14" i="3"/>
  <c r="A19" i="3"/>
  <c r="B23" i="3"/>
  <c r="N24" i="3"/>
  <c r="E24" i="6"/>
  <c r="M24" i="4"/>
  <c r="O24" i="4" s="1"/>
  <c r="M24" i="6"/>
  <c r="N24" i="4"/>
  <c r="M24" i="3"/>
  <c r="O24" i="3"/>
  <c r="A34" i="3"/>
  <c r="N35" i="3"/>
  <c r="O35" i="3" s="1"/>
  <c r="M35" i="6"/>
  <c r="E35" i="6"/>
  <c r="M35" i="4"/>
  <c r="O35" i="4" s="1"/>
  <c r="N35" i="4"/>
  <c r="N39" i="3"/>
  <c r="O39" i="3" s="1"/>
  <c r="M39" i="6"/>
  <c r="E39" i="6"/>
  <c r="N39" i="4"/>
  <c r="M39" i="4"/>
  <c r="C39" i="4" s="1"/>
  <c r="M40" i="3"/>
  <c r="N43" i="3"/>
  <c r="O43" i="3" s="1"/>
  <c r="E43" i="6"/>
  <c r="M43" i="6"/>
  <c r="M43" i="4"/>
  <c r="L43" i="6" s="1"/>
  <c r="N43" i="4"/>
  <c r="E47" i="6"/>
  <c r="M47" i="6"/>
  <c r="N47" i="4"/>
  <c r="M47" i="4"/>
  <c r="L47" i="6" s="1"/>
  <c r="A52" i="3"/>
  <c r="E59" i="6"/>
  <c r="M59" i="6"/>
  <c r="N59" i="4"/>
  <c r="M59" i="3"/>
  <c r="M59" i="4"/>
  <c r="O59" i="4" s="1"/>
  <c r="L59" i="3"/>
  <c r="P61" i="3"/>
  <c r="J16" i="4"/>
  <c r="B16" i="4" s="1"/>
  <c r="B35" i="4"/>
  <c r="B49" i="4"/>
  <c r="K49" i="2"/>
  <c r="B58" i="4"/>
  <c r="K58" i="2"/>
  <c r="B59" i="4"/>
  <c r="K59" i="2"/>
  <c r="B60" i="4"/>
  <c r="P17" i="3"/>
  <c r="G17" i="4"/>
  <c r="A17" i="4" s="1"/>
  <c r="G29" i="4"/>
  <c r="A29" i="4" s="1"/>
  <c r="P29" i="3"/>
  <c r="D33" i="6"/>
  <c r="T33" i="6" s="1"/>
  <c r="D33" i="4"/>
  <c r="B33" i="2"/>
  <c r="P6" i="3"/>
  <c r="G6" i="4"/>
  <c r="A6" i="4" s="1"/>
  <c r="G7" i="4"/>
  <c r="A7" i="4" s="1"/>
  <c r="P7" i="3"/>
  <c r="G13" i="4"/>
  <c r="A13" i="4" s="1"/>
  <c r="P13" i="3"/>
  <c r="D16" i="4"/>
  <c r="D16" i="6"/>
  <c r="T16" i="6" s="1"/>
  <c r="G31" i="4"/>
  <c r="A31" i="4" s="1"/>
  <c r="P31" i="3"/>
  <c r="L41" i="1"/>
  <c r="D61" i="6"/>
  <c r="T61" i="6" s="1"/>
  <c r="D61" i="4"/>
  <c r="B61" i="2"/>
  <c r="B61" i="3"/>
  <c r="M64" i="1"/>
  <c r="N64" i="1" s="1"/>
  <c r="G64" i="4"/>
  <c r="A64" i="4" s="1"/>
  <c r="P64" i="3"/>
  <c r="B10" i="2"/>
  <c r="B16" i="2"/>
  <c r="J22" i="4"/>
  <c r="B22" i="4" s="1"/>
  <c r="K22" i="2"/>
  <c r="K36" i="2"/>
  <c r="J36" i="4"/>
  <c r="B36" i="4" s="1"/>
  <c r="B47" i="2"/>
  <c r="N57" i="2"/>
  <c r="K9" i="1"/>
  <c r="L9" i="1" s="1"/>
  <c r="D18" i="6"/>
  <c r="T18" i="6" s="1"/>
  <c r="D18" i="4"/>
  <c r="B18" i="3"/>
  <c r="D25" i="6"/>
  <c r="T25" i="6" s="1"/>
  <c r="D25" i="4"/>
  <c r="B25" i="2"/>
  <c r="D26" i="6"/>
  <c r="T26" i="6" s="1"/>
  <c r="D26" i="4"/>
  <c r="B26" i="3"/>
  <c r="D27" i="6"/>
  <c r="T27" i="6" s="1"/>
  <c r="D27" i="4"/>
  <c r="B27" i="2"/>
  <c r="D28" i="6"/>
  <c r="T28" i="6" s="1"/>
  <c r="D28" i="4"/>
  <c r="B28" i="3"/>
  <c r="L31" i="1"/>
  <c r="M45" i="1"/>
  <c r="N45" i="1" s="1"/>
  <c r="G45" i="4"/>
  <c r="A45" i="4" s="1"/>
  <c r="P45" i="3"/>
  <c r="M57" i="1"/>
  <c r="G57" i="4"/>
  <c r="A57" i="4" s="1"/>
  <c r="P57" i="3"/>
  <c r="G62" i="4"/>
  <c r="A62" i="4" s="1"/>
  <c r="P62" i="3"/>
  <c r="N65" i="1"/>
  <c r="L65" i="1"/>
  <c r="L66" i="1"/>
  <c r="F70" i="1"/>
  <c r="M68" i="1"/>
  <c r="K70" i="1"/>
  <c r="N7" i="2"/>
  <c r="N13" i="2"/>
  <c r="K17" i="2"/>
  <c r="N19" i="2"/>
  <c r="J24" i="4"/>
  <c r="B24" i="4" s="1"/>
  <c r="K24" i="2"/>
  <c r="B28" i="2"/>
  <c r="N31" i="2"/>
  <c r="N54" i="2"/>
  <c r="B58" i="2"/>
  <c r="B64" i="2"/>
  <c r="B6" i="3"/>
  <c r="N12" i="3"/>
  <c r="O12" i="3" s="1"/>
  <c r="M12" i="6"/>
  <c r="E12" i="6"/>
  <c r="N12" i="4"/>
  <c r="M12" i="4"/>
  <c r="C12" i="4" s="1"/>
  <c r="N16" i="3"/>
  <c r="O16" i="3" s="1"/>
  <c r="M16" i="6"/>
  <c r="E16" i="6"/>
  <c r="N16" i="4"/>
  <c r="M16" i="4"/>
  <c r="L16" i="6" s="1"/>
  <c r="P21" i="3"/>
  <c r="A23" i="3"/>
  <c r="P26" i="3"/>
  <c r="N31" i="3"/>
  <c r="O31" i="3" s="1"/>
  <c r="A31" i="3"/>
  <c r="N34" i="3"/>
  <c r="O34" i="3" s="1"/>
  <c r="P36" i="3"/>
  <c r="A50" i="3"/>
  <c r="M52" i="3"/>
  <c r="N57" i="3"/>
  <c r="O57" i="3" s="1"/>
  <c r="A57" i="3"/>
  <c r="A58" i="3"/>
  <c r="C71" i="3"/>
  <c r="N60" i="3"/>
  <c r="O60" i="3" s="1"/>
  <c r="A60" i="3"/>
  <c r="F71" i="3"/>
  <c r="N67" i="3"/>
  <c r="O67" i="3" s="1"/>
  <c r="M8" i="4"/>
  <c r="O8" i="4" s="1"/>
  <c r="K30" i="2"/>
  <c r="B32" i="4"/>
  <c r="K32" i="2"/>
  <c r="L37" i="6"/>
  <c r="C37" i="4"/>
  <c r="B56" i="4"/>
  <c r="K56" i="2"/>
  <c r="D37" i="6"/>
  <c r="T37" i="6" s="1"/>
  <c r="B37" i="2"/>
  <c r="D37" i="4"/>
  <c r="B37" i="3"/>
  <c r="D38" i="6"/>
  <c r="T38" i="6" s="1"/>
  <c r="D38" i="4"/>
  <c r="D39" i="6"/>
  <c r="T39" i="6" s="1"/>
  <c r="D39" i="4"/>
  <c r="B39" i="3"/>
  <c r="P46" i="3"/>
  <c r="A47" i="4"/>
  <c r="P48" i="3"/>
  <c r="D50" i="6"/>
  <c r="T50" i="6" s="1"/>
  <c r="D50" i="4"/>
  <c r="B50" i="3"/>
  <c r="D63" i="6"/>
  <c r="T63" i="6" s="1"/>
  <c r="D63" i="4"/>
  <c r="G67" i="4"/>
  <c r="P67" i="3"/>
  <c r="J70" i="1"/>
  <c r="K6" i="2"/>
  <c r="B60" i="2"/>
  <c r="B63" i="2"/>
  <c r="A6" i="3"/>
  <c r="A12" i="3"/>
  <c r="M18" i="6"/>
  <c r="E18" i="6"/>
  <c r="N18" i="4"/>
  <c r="N19" i="3"/>
  <c r="O19" i="3" s="1"/>
  <c r="E19" i="6"/>
  <c r="M19" i="6"/>
  <c r="M19" i="4"/>
  <c r="C19" i="4" s="1"/>
  <c r="M19" i="3"/>
  <c r="A27" i="3"/>
  <c r="N30" i="3"/>
  <c r="E30" i="6"/>
  <c r="N30" i="4"/>
  <c r="M30" i="6"/>
  <c r="A33" i="3"/>
  <c r="M36" i="6"/>
  <c r="E36" i="6"/>
  <c r="N36" i="4"/>
  <c r="M37" i="6"/>
  <c r="E37" i="6"/>
  <c r="N37" i="4"/>
  <c r="O37" i="3"/>
  <c r="A47" i="3"/>
  <c r="A54" i="3"/>
  <c r="A62" i="3"/>
  <c r="A66" i="3"/>
  <c r="O34" i="4"/>
  <c r="B34" i="4"/>
  <c r="K34" i="2"/>
  <c r="C43" i="4"/>
  <c r="K69" i="4"/>
  <c r="C15" i="4"/>
  <c r="C17" i="4"/>
  <c r="C18" i="4"/>
  <c r="K18" i="3"/>
  <c r="L18" i="3" s="1"/>
  <c r="K21" i="3"/>
  <c r="L21" i="3" s="1"/>
  <c r="C23" i="4"/>
  <c r="K23" i="3"/>
  <c r="L23" i="3" s="1"/>
  <c r="C35" i="4"/>
  <c r="C36" i="4"/>
  <c r="K36" i="3"/>
  <c r="L36" i="3" s="1"/>
  <c r="C38" i="4"/>
  <c r="K38" i="3"/>
  <c r="L38" i="3" s="1"/>
  <c r="K42" i="3"/>
  <c r="L42" i="3" s="1"/>
  <c r="K44" i="3"/>
  <c r="L44" i="3" s="1"/>
  <c r="C46" i="4"/>
  <c r="C47" i="4"/>
  <c r="C48" i="4"/>
  <c r="C51" i="4"/>
  <c r="N54" i="3"/>
  <c r="O54" i="3" s="1"/>
  <c r="M54" i="6"/>
  <c r="E54" i="6"/>
  <c r="M54" i="4"/>
  <c r="N54" i="4"/>
  <c r="A56" i="3"/>
  <c r="A61" i="3"/>
  <c r="M65" i="6"/>
  <c r="E65" i="6"/>
  <c r="N65" i="4"/>
  <c r="M65" i="4"/>
  <c r="N66" i="3"/>
  <c r="O66" i="3" s="1"/>
  <c r="D71" i="3"/>
  <c r="M66" i="6"/>
  <c r="E66" i="6"/>
  <c r="M66" i="4"/>
  <c r="C66" i="4" s="1"/>
  <c r="N66" i="4"/>
  <c r="J71" i="3"/>
  <c r="M66" i="3"/>
  <c r="O30" i="4"/>
  <c r="B30" i="4"/>
  <c r="B47" i="4"/>
  <c r="D51" i="4"/>
  <c r="L53" i="6"/>
  <c r="K70" i="4"/>
  <c r="G35" i="4"/>
  <c r="A35" i="4" s="1"/>
  <c r="P35" i="3"/>
  <c r="G37" i="4"/>
  <c r="A37" i="4" s="1"/>
  <c r="P37" i="3"/>
  <c r="P39" i="3"/>
  <c r="D41" i="6"/>
  <c r="T41" i="6" s="1"/>
  <c r="D41" i="4"/>
  <c r="B41" i="3"/>
  <c r="D43" i="6"/>
  <c r="T43" i="6" s="1"/>
  <c r="D43" i="4"/>
  <c r="B43" i="3"/>
  <c r="B43" i="2"/>
  <c r="G50" i="4"/>
  <c r="A50" i="4" s="1"/>
  <c r="P50" i="3"/>
  <c r="D53" i="6"/>
  <c r="T53" i="6" s="1"/>
  <c r="D53" i="4"/>
  <c r="D54" i="6"/>
  <c r="T54" i="6" s="1"/>
  <c r="D54" i="4"/>
  <c r="B54" i="3"/>
  <c r="D55" i="6"/>
  <c r="T55" i="6" s="1"/>
  <c r="D55" i="4"/>
  <c r="B55" i="2"/>
  <c r="D56" i="6"/>
  <c r="T56" i="6" s="1"/>
  <c r="B56" i="3"/>
  <c r="D56" i="4"/>
  <c r="G60" i="4"/>
  <c r="A60" i="4" s="1"/>
  <c r="P60" i="3"/>
  <c r="D65" i="6"/>
  <c r="T65" i="6" s="1"/>
  <c r="D65" i="4"/>
  <c r="N41" i="2"/>
  <c r="N53" i="2"/>
  <c r="N60" i="2"/>
  <c r="N66" i="2"/>
  <c r="A8" i="3"/>
  <c r="A14" i="3"/>
  <c r="N26" i="3"/>
  <c r="O26" i="3" s="1"/>
  <c r="E26" i="6"/>
  <c r="M26" i="6"/>
  <c r="N26" i="4"/>
  <c r="A29" i="3"/>
  <c r="O30" i="3"/>
  <c r="K31" i="3"/>
  <c r="L31" i="3" s="1"/>
  <c r="N32" i="3"/>
  <c r="O32" i="3" s="1"/>
  <c r="E32" i="6"/>
  <c r="M32" i="6"/>
  <c r="N32" i="4"/>
  <c r="O36" i="3"/>
  <c r="M40" i="6"/>
  <c r="E40" i="6"/>
  <c r="N40" i="4"/>
  <c r="M40" i="4"/>
  <c r="L40" i="6" s="1"/>
  <c r="N41" i="3"/>
  <c r="O41" i="3" s="1"/>
  <c r="E41" i="6"/>
  <c r="M41" i="6"/>
  <c r="M41" i="4"/>
  <c r="O41" i="4" s="1"/>
  <c r="M45" i="3"/>
  <c r="A43" i="3"/>
  <c r="B44" i="3"/>
  <c r="L47" i="3"/>
  <c r="A49" i="3"/>
  <c r="P51" i="3"/>
  <c r="N56" i="3"/>
  <c r="O56" i="3" s="1"/>
  <c r="M56" i="6"/>
  <c r="E56" i="6"/>
  <c r="M56" i="4"/>
  <c r="O56" i="4" s="1"/>
  <c r="N56" i="4"/>
  <c r="P58" i="3"/>
  <c r="N61" i="3"/>
  <c r="O61" i="3" s="1"/>
  <c r="E61" i="6"/>
  <c r="M61" i="6"/>
  <c r="N61" i="4"/>
  <c r="M61" i="4"/>
  <c r="O61" i="4" s="1"/>
  <c r="B63" i="3"/>
  <c r="M64" i="3"/>
  <c r="M65" i="3"/>
  <c r="B8" i="4"/>
  <c r="B12" i="4"/>
  <c r="B14" i="4"/>
  <c r="O19" i="4"/>
  <c r="O26" i="4"/>
  <c r="B26" i="4"/>
  <c r="M32" i="4"/>
  <c r="D36" i="4"/>
  <c r="D42" i="4"/>
  <c r="D44" i="4"/>
  <c r="B64" i="4"/>
  <c r="K64" i="2"/>
  <c r="B65" i="4"/>
  <c r="K65" i="2"/>
  <c r="I70" i="4"/>
  <c r="B9" i="4"/>
  <c r="O17" i="4"/>
  <c r="O23" i="4"/>
  <c r="O28" i="4"/>
  <c r="O32" i="4"/>
  <c r="O36" i="4"/>
  <c r="O37" i="4"/>
  <c r="O51" i="4"/>
  <c r="C58" i="4"/>
  <c r="C61" i="4"/>
  <c r="L65" i="3"/>
  <c r="B37" i="4"/>
  <c r="C40" i="4"/>
  <c r="K40" i="3"/>
  <c r="L40" i="3" s="1"/>
  <c r="O49" i="4"/>
  <c r="B51" i="4"/>
  <c r="O55" i="4"/>
  <c r="K204" i="4"/>
  <c r="B10" i="4"/>
  <c r="O58" i="4"/>
  <c r="B38" i="2"/>
  <c r="J40" i="4"/>
  <c r="B40" i="4" s="1"/>
  <c r="K40" i="2"/>
  <c r="B50" i="2"/>
  <c r="C71" i="2"/>
  <c r="I71" i="2"/>
  <c r="L8" i="3"/>
  <c r="A10" i="3"/>
  <c r="E15" i="6"/>
  <c r="M15" i="6"/>
  <c r="O15" i="3"/>
  <c r="E21" i="6"/>
  <c r="M21" i="6"/>
  <c r="N21" i="4"/>
  <c r="M21" i="4"/>
  <c r="C21" i="4" s="1"/>
  <c r="E22" i="6"/>
  <c r="M22" i="6"/>
  <c r="N22" i="4"/>
  <c r="M22" i="4"/>
  <c r="L22" i="6" s="1"/>
  <c r="O22" i="3"/>
  <c r="A24" i="3"/>
  <c r="N28" i="3"/>
  <c r="O28" i="3" s="1"/>
  <c r="M28" i="6"/>
  <c r="E28" i="6"/>
  <c r="N28" i="4"/>
  <c r="M34" i="6"/>
  <c r="E34" i="6"/>
  <c r="N34" i="4"/>
  <c r="B36" i="3"/>
  <c r="P38" i="3"/>
  <c r="N45" i="3"/>
  <c r="O45" i="3" s="1"/>
  <c r="E45" i="6"/>
  <c r="M45" i="6"/>
  <c r="M45" i="4"/>
  <c r="L45" i="6" s="1"/>
  <c r="P47" i="3"/>
  <c r="L49" i="3"/>
  <c r="E50" i="6"/>
  <c r="M50" i="6"/>
  <c r="N50" i="4"/>
  <c r="M50" i="4"/>
  <c r="C50" i="4" s="1"/>
  <c r="O50" i="3"/>
  <c r="M58" i="6"/>
  <c r="E58" i="6"/>
  <c r="M58" i="3"/>
  <c r="N58" i="4"/>
  <c r="N63" i="3"/>
  <c r="O63" i="3" s="1"/>
  <c r="E63" i="6"/>
  <c r="M63" i="6"/>
  <c r="N63" i="4"/>
  <c r="M63" i="4"/>
  <c r="C63" i="4" s="1"/>
  <c r="O65" i="3"/>
  <c r="E71" i="3"/>
  <c r="N68" i="3"/>
  <c r="O68" i="3" s="1"/>
  <c r="M68" i="6"/>
  <c r="E68" i="6"/>
  <c r="I192" i="5"/>
  <c r="N68" i="4"/>
  <c r="B7" i="4"/>
  <c r="C16" i="4"/>
  <c r="K16" i="3"/>
  <c r="L16" i="3" s="1"/>
  <c r="B20" i="4"/>
  <c r="B38" i="4"/>
  <c r="B42" i="4"/>
  <c r="G46" i="4"/>
  <c r="A46" i="4" s="1"/>
  <c r="G48" i="4"/>
  <c r="A48" i="4" s="1"/>
  <c r="J52" i="4"/>
  <c r="O57" i="4"/>
  <c r="L70" i="4"/>
  <c r="E42" i="6"/>
  <c r="M42" i="4"/>
  <c r="L42" i="6" s="1"/>
  <c r="M42" i="6"/>
  <c r="E44" i="6"/>
  <c r="M44" i="6"/>
  <c r="M44" i="4"/>
  <c r="L44" i="6" s="1"/>
  <c r="K51" i="3"/>
  <c r="L51" i="3" s="1"/>
  <c r="M53" i="6"/>
  <c r="E53" i="6"/>
  <c r="M55" i="6"/>
  <c r="E55" i="6"/>
  <c r="M57" i="6"/>
  <c r="E57" i="6"/>
  <c r="E60" i="6"/>
  <c r="M60" i="6"/>
  <c r="M60" i="4"/>
  <c r="O60" i="4" s="1"/>
  <c r="M9" i="4"/>
  <c r="M13" i="4"/>
  <c r="L13" i="6" s="1"/>
  <c r="M20" i="4"/>
  <c r="O20" i="4" s="1"/>
  <c r="N53" i="4"/>
  <c r="C55" i="4"/>
  <c r="N57" i="4"/>
  <c r="Q74" i="4"/>
  <c r="F68" i="4"/>
  <c r="G72" i="4" s="1"/>
  <c r="E7" i="6"/>
  <c r="M7" i="6"/>
  <c r="E11" i="6"/>
  <c r="M11" i="6"/>
  <c r="J13" i="6"/>
  <c r="X13" i="6" s="1"/>
  <c r="G13" i="6"/>
  <c r="V13" i="6" s="1"/>
  <c r="U13" i="6"/>
  <c r="H13" i="6"/>
  <c r="K20" i="6"/>
  <c r="H20" i="6"/>
  <c r="J20" i="6"/>
  <c r="X20" i="6" s="1"/>
  <c r="G20" i="6"/>
  <c r="U20" i="6"/>
  <c r="M25" i="6"/>
  <c r="E25" i="6"/>
  <c r="N25" i="4"/>
  <c r="M25" i="4"/>
  <c r="M27" i="6"/>
  <c r="E27" i="6"/>
  <c r="N27" i="4"/>
  <c r="M27" i="4"/>
  <c r="M29" i="6"/>
  <c r="E29" i="6"/>
  <c r="N29" i="4"/>
  <c r="M29" i="4"/>
  <c r="E31" i="6"/>
  <c r="M31" i="6"/>
  <c r="N31" i="4"/>
  <c r="M31" i="4"/>
  <c r="L31" i="6" s="1"/>
  <c r="E33" i="6"/>
  <c r="M33" i="6"/>
  <c r="N33" i="4"/>
  <c r="M33" i="4"/>
  <c r="M34" i="3"/>
  <c r="M46" i="6"/>
  <c r="E46" i="6"/>
  <c r="E48" i="6"/>
  <c r="M48" i="6"/>
  <c r="M49" i="3"/>
  <c r="E62" i="6"/>
  <c r="M62" i="6"/>
  <c r="M64" i="6"/>
  <c r="E64" i="6"/>
  <c r="M67" i="6"/>
  <c r="E67" i="6"/>
  <c r="N67" i="4"/>
  <c r="M67" i="4"/>
  <c r="O67" i="4" s="1"/>
  <c r="N7" i="4"/>
  <c r="N9" i="4"/>
  <c r="N11" i="4"/>
  <c r="N13" i="4"/>
  <c r="N20" i="4"/>
  <c r="B25" i="4"/>
  <c r="B29" i="4"/>
  <c r="B33" i="4"/>
  <c r="N48" i="4"/>
  <c r="P49" i="4"/>
  <c r="Q49" i="4" s="1"/>
  <c r="B52" i="4"/>
  <c r="N64" i="4"/>
  <c r="R74" i="4"/>
  <c r="E70" i="4"/>
  <c r="Q75" i="4"/>
  <c r="E9" i="6"/>
  <c r="M20" i="6"/>
  <c r="B61" i="4"/>
  <c r="B63" i="4"/>
  <c r="R75" i="4"/>
  <c r="H70" i="4"/>
  <c r="E32" i="8"/>
  <c r="G29" i="8"/>
  <c r="K13" i="6"/>
  <c r="O45" i="4"/>
  <c r="B50" i="4"/>
  <c r="K53" i="4"/>
  <c r="K54" i="4"/>
  <c r="C57" i="4"/>
  <c r="B68" i="4"/>
  <c r="G30" i="8"/>
  <c r="J195" i="5"/>
  <c r="M13" i="6"/>
  <c r="B27" i="4"/>
  <c r="B31" i="4"/>
  <c r="O38" i="4"/>
  <c r="O53" i="4"/>
  <c r="S75" i="4"/>
  <c r="H32" i="7"/>
  <c r="N33" i="7"/>
  <c r="J198" i="5"/>
  <c r="AH8" i="7"/>
  <c r="Q30" i="7"/>
  <c r="Q31" i="7" s="1"/>
  <c r="W30" i="7"/>
  <c r="W31" i="7" s="1"/>
  <c r="AC30" i="7"/>
  <c r="H9" i="7"/>
  <c r="J9" i="7"/>
  <c r="AI9" i="7"/>
  <c r="G9" i="7"/>
  <c r="M9" i="7"/>
  <c r="F9" i="7"/>
  <c r="D32" i="7"/>
  <c r="D35" i="7"/>
  <c r="O30" i="7"/>
  <c r="O31" i="7" s="1"/>
  <c r="AH6" i="7"/>
  <c r="U30" i="7"/>
  <c r="U31" i="7" s="1"/>
  <c r="AA30" i="7"/>
  <c r="AA31" i="7" s="1"/>
  <c r="AG30" i="7"/>
  <c r="AG31" i="7" s="1"/>
  <c r="I9" i="7"/>
  <c r="N7" i="7"/>
  <c r="F7" i="7"/>
  <c r="J7" i="7"/>
  <c r="AI7" i="7"/>
  <c r="AJ7" i="7" s="1"/>
  <c r="H7" i="7"/>
  <c r="M7" i="7"/>
  <c r="G7" i="7"/>
  <c r="AH10" i="7"/>
  <c r="AJ10" i="7" s="1"/>
  <c r="AH13" i="7"/>
  <c r="AJ13" i="7" s="1"/>
  <c r="AH16" i="7"/>
  <c r="AJ16" i="7" s="1"/>
  <c r="R58" i="7"/>
  <c r="R59" i="7" s="1"/>
  <c r="X58" i="7"/>
  <c r="X59" i="7" s="1"/>
  <c r="T30" i="7"/>
  <c r="T31" i="7" s="1"/>
  <c r="Z30" i="7"/>
  <c r="Z31" i="7" s="1"/>
  <c r="AF30" i="7"/>
  <c r="AH12" i="7"/>
  <c r="J16" i="7"/>
  <c r="N16" i="7"/>
  <c r="F16" i="7"/>
  <c r="M16" i="7"/>
  <c r="H16" i="7"/>
  <c r="AH21" i="7"/>
  <c r="J25" i="7"/>
  <c r="N25" i="7"/>
  <c r="F25" i="7"/>
  <c r="M25" i="7"/>
  <c r="H25" i="7"/>
  <c r="R31" i="7"/>
  <c r="AD31" i="7"/>
  <c r="S31" i="7"/>
  <c r="Y31" i="7"/>
  <c r="AE31" i="7"/>
  <c r="P58" i="7"/>
  <c r="P59" i="7" s="1"/>
  <c r="V58" i="7"/>
  <c r="V59" i="7" s="1"/>
  <c r="AB58" i="7"/>
  <c r="AB59" i="7" s="1"/>
  <c r="F55" i="9"/>
  <c r="F50" i="9" s="1"/>
  <c r="F52" i="9"/>
  <c r="H30" i="8"/>
  <c r="K31" i="8"/>
  <c r="E35" i="7"/>
  <c r="E32" i="7"/>
  <c r="H6" i="7"/>
  <c r="J6" i="7"/>
  <c r="AI6" i="7"/>
  <c r="G6" i="7"/>
  <c r="J8" i="7"/>
  <c r="I8" i="7"/>
  <c r="G8" i="7"/>
  <c r="AI8" i="7"/>
  <c r="J10" i="7"/>
  <c r="N10" i="7"/>
  <c r="F10" i="7"/>
  <c r="M10" i="7"/>
  <c r="H10" i="7"/>
  <c r="AH15" i="7"/>
  <c r="I16" i="7"/>
  <c r="J19" i="7"/>
  <c r="N19" i="7"/>
  <c r="F19" i="7"/>
  <c r="M19" i="7"/>
  <c r="H19" i="7"/>
  <c r="AH24" i="7"/>
  <c r="I25" i="7"/>
  <c r="AH26" i="7"/>
  <c r="AH44" i="7"/>
  <c r="AJ44" i="7" s="1"/>
  <c r="L67" i="9"/>
  <c r="AH9" i="7"/>
  <c r="AJ9" i="7" s="1"/>
  <c r="J13" i="7"/>
  <c r="N13" i="7"/>
  <c r="F13" i="7"/>
  <c r="M13" i="7"/>
  <c r="H13" i="7"/>
  <c r="J22" i="7"/>
  <c r="N22" i="7"/>
  <c r="F22" i="7"/>
  <c r="M22" i="7"/>
  <c r="H22" i="7"/>
  <c r="AI28" i="7"/>
  <c r="AJ28" i="7" s="1"/>
  <c r="I28" i="7"/>
  <c r="F28" i="7"/>
  <c r="H28" i="7"/>
  <c r="M28" i="7"/>
  <c r="G28" i="7"/>
  <c r="AH29" i="7"/>
  <c r="AH42" i="7"/>
  <c r="AJ42" i="7" s="1"/>
  <c r="N12" i="7"/>
  <c r="F12" i="7"/>
  <c r="H12" i="7"/>
  <c r="AI12" i="7"/>
  <c r="N15" i="7"/>
  <c r="F15" i="7"/>
  <c r="H15" i="7"/>
  <c r="AI15" i="7"/>
  <c r="N18" i="7"/>
  <c r="F18" i="7"/>
  <c r="H18" i="7"/>
  <c r="AI18" i="7"/>
  <c r="AJ18" i="7" s="1"/>
  <c r="N21" i="7"/>
  <c r="F21" i="7"/>
  <c r="H21" i="7"/>
  <c r="AI21" i="7"/>
  <c r="N24" i="7"/>
  <c r="F24" i="7"/>
  <c r="H24" i="7"/>
  <c r="AI24" i="7"/>
  <c r="AF31" i="7"/>
  <c r="C35" i="7"/>
  <c r="C32" i="7"/>
  <c r="X30" i="7"/>
  <c r="X31" i="7" s="1"/>
  <c r="H11" i="7"/>
  <c r="J11" i="7"/>
  <c r="AH11" i="7"/>
  <c r="AJ11" i="7" s="1"/>
  <c r="H14" i="7"/>
  <c r="J14" i="7"/>
  <c r="AH14" i="7"/>
  <c r="AJ14" i="7" s="1"/>
  <c r="H17" i="7"/>
  <c r="J17" i="7"/>
  <c r="AH17" i="7"/>
  <c r="AJ17" i="7" s="1"/>
  <c r="H20" i="7"/>
  <c r="J20" i="7"/>
  <c r="AH20" i="7"/>
  <c r="AJ20" i="7" s="1"/>
  <c r="H23" i="7"/>
  <c r="J23" i="7"/>
  <c r="AH23" i="7"/>
  <c r="AJ23" i="7" s="1"/>
  <c r="G26" i="7"/>
  <c r="AI26" i="7"/>
  <c r="I26" i="7"/>
  <c r="I31" i="7" s="1"/>
  <c r="M26" i="7"/>
  <c r="M33" i="7"/>
  <c r="N32" i="7"/>
  <c r="AI29" i="7"/>
  <c r="G29" i="7"/>
  <c r="I36" i="7"/>
  <c r="F29" i="7"/>
  <c r="I29" i="7"/>
  <c r="V31" i="7"/>
  <c r="AH38" i="7"/>
  <c r="AJ38" i="7" s="1"/>
  <c r="AH41" i="7"/>
  <c r="AJ41" i="7" s="1"/>
  <c r="G55" i="9"/>
  <c r="G52" i="9"/>
  <c r="L10" i="9"/>
  <c r="L16" i="9"/>
  <c r="L22" i="9"/>
  <c r="L28" i="9"/>
  <c r="H52" i="9"/>
  <c r="L35" i="9"/>
  <c r="L39" i="9"/>
  <c r="L41" i="9"/>
  <c r="L45" i="9"/>
  <c r="AB30" i="7"/>
  <c r="AB31" i="7" s="1"/>
  <c r="AC31" i="7"/>
  <c r="E55" i="9"/>
  <c r="E50" i="9" s="1"/>
  <c r="L57" i="9"/>
  <c r="L60" i="9"/>
  <c r="L63" i="9"/>
  <c r="L66" i="9"/>
  <c r="L69" i="9"/>
  <c r="L72" i="9"/>
  <c r="D52" i="9"/>
  <c r="L33" i="9"/>
  <c r="K48" i="9"/>
  <c r="L48" i="9" s="1"/>
  <c r="L46" i="9"/>
  <c r="G50" i="9"/>
  <c r="L59" i="9"/>
  <c r="L62" i="9"/>
  <c r="L65" i="9"/>
  <c r="L68" i="9"/>
  <c r="L71" i="9"/>
  <c r="L74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K7" i="9"/>
  <c r="L7" i="9" s="1"/>
  <c r="K56" i="9"/>
  <c r="L56" i="9" s="1"/>
  <c r="G76" i="9"/>
  <c r="G77" i="9" s="1"/>
  <c r="D79" i="9"/>
  <c r="J79" i="9"/>
  <c r="G26" i="8"/>
  <c r="E52" i="9"/>
  <c r="H76" i="9"/>
  <c r="H77" i="9" s="1"/>
  <c r="E79" i="9"/>
  <c r="AH34" i="7"/>
  <c r="C76" i="9"/>
  <c r="C77" i="9" s="1"/>
  <c r="I76" i="9"/>
  <c r="I77" i="9" s="1"/>
  <c r="D53" i="9"/>
  <c r="D54" i="9" s="1"/>
  <c r="J53" i="9"/>
  <c r="J54" i="9" s="1"/>
  <c r="L54" i="9" s="1"/>
  <c r="D76" i="9"/>
  <c r="J76" i="9"/>
  <c r="J77" i="9" s="1"/>
  <c r="D78" i="9"/>
  <c r="J78" i="9"/>
  <c r="J30" i="8"/>
  <c r="J51" i="9"/>
  <c r="J55" i="9" s="1"/>
  <c r="L55" i="9" s="1"/>
  <c r="E76" i="9"/>
  <c r="E77" i="9" s="1"/>
  <c r="H79" i="9"/>
  <c r="F76" i="9"/>
  <c r="F77" i="9" s="1"/>
  <c r="AJ26" i="7" l="1"/>
  <c r="M30" i="7"/>
  <c r="N30" i="7"/>
  <c r="N13" i="6"/>
  <c r="C60" i="4"/>
  <c r="C59" i="4"/>
  <c r="N57" i="1"/>
  <c r="O66" i="4"/>
  <c r="C42" i="4"/>
  <c r="O43" i="4"/>
  <c r="C52" i="4"/>
  <c r="O52" i="4"/>
  <c r="O15" i="4"/>
  <c r="C45" i="4"/>
  <c r="P18" i="4"/>
  <c r="Q18" i="4" s="1"/>
  <c r="O50" i="4"/>
  <c r="C49" i="4"/>
  <c r="C24" i="4"/>
  <c r="L62" i="6"/>
  <c r="C62" i="4"/>
  <c r="N70" i="2"/>
  <c r="L68" i="1"/>
  <c r="AH58" i="7"/>
  <c r="AJ34" i="7"/>
  <c r="AH57" i="7"/>
  <c r="F28" i="8"/>
  <c r="U9" i="6"/>
  <c r="J9" i="6"/>
  <c r="X9" i="6" s="1"/>
  <c r="K9" i="6"/>
  <c r="H9" i="6"/>
  <c r="G9" i="6"/>
  <c r="V9" i="6" s="1"/>
  <c r="J67" i="6"/>
  <c r="U67" i="6"/>
  <c r="K67" i="6"/>
  <c r="G67" i="6"/>
  <c r="E70" i="6"/>
  <c r="H67" i="6"/>
  <c r="L33" i="6"/>
  <c r="N33" i="6" s="1"/>
  <c r="C33" i="4"/>
  <c r="L27" i="6"/>
  <c r="N27" i="6" s="1"/>
  <c r="C27" i="4"/>
  <c r="H25" i="6"/>
  <c r="K25" i="6"/>
  <c r="U25" i="6"/>
  <c r="J25" i="6"/>
  <c r="X25" i="6" s="1"/>
  <c r="G25" i="6"/>
  <c r="V25" i="6" s="1"/>
  <c r="P20" i="6"/>
  <c r="W20" i="6"/>
  <c r="H60" i="6"/>
  <c r="J60" i="6"/>
  <c r="X60" i="6" s="1"/>
  <c r="U60" i="6"/>
  <c r="G60" i="6"/>
  <c r="V60" i="6" s="1"/>
  <c r="K60" i="6"/>
  <c r="K68" i="6"/>
  <c r="G68" i="6"/>
  <c r="J68" i="6"/>
  <c r="U68" i="6"/>
  <c r="H68" i="6"/>
  <c r="L63" i="6"/>
  <c r="N63" i="6" s="1"/>
  <c r="O63" i="4"/>
  <c r="U45" i="6"/>
  <c r="K45" i="6"/>
  <c r="H45" i="6"/>
  <c r="N45" i="6"/>
  <c r="J45" i="6"/>
  <c r="X45" i="6" s="1"/>
  <c r="G45" i="6"/>
  <c r="V45" i="6" s="1"/>
  <c r="O42" i="4"/>
  <c r="J61" i="6"/>
  <c r="X61" i="6" s="1"/>
  <c r="H61" i="6"/>
  <c r="K61" i="6"/>
  <c r="U61" i="6"/>
  <c r="G61" i="6"/>
  <c r="V61" i="6" s="1"/>
  <c r="K56" i="6"/>
  <c r="U56" i="6"/>
  <c r="J56" i="6"/>
  <c r="X56" i="6" s="1"/>
  <c r="G56" i="6"/>
  <c r="V56" i="6" s="1"/>
  <c r="H56" i="6"/>
  <c r="G41" i="6"/>
  <c r="V41" i="6" s="1"/>
  <c r="J41" i="6"/>
  <c r="X41" i="6" s="1"/>
  <c r="K41" i="6"/>
  <c r="U41" i="6"/>
  <c r="H41" i="6"/>
  <c r="P57" i="4"/>
  <c r="Q57" i="4" s="1"/>
  <c r="K71" i="3"/>
  <c r="N30" i="6"/>
  <c r="G30" i="6"/>
  <c r="V30" i="6" s="1"/>
  <c r="U30" i="6"/>
  <c r="K30" i="6"/>
  <c r="J30" i="6"/>
  <c r="X30" i="6" s="1"/>
  <c r="H30" i="6"/>
  <c r="K16" i="6"/>
  <c r="J16" i="6"/>
  <c r="X16" i="6" s="1"/>
  <c r="H16" i="6"/>
  <c r="U16" i="6"/>
  <c r="G16" i="6"/>
  <c r="V16" i="6" s="1"/>
  <c r="N16" i="6"/>
  <c r="J43" i="6"/>
  <c r="X43" i="6" s="1"/>
  <c r="H43" i="6"/>
  <c r="N43" i="6"/>
  <c r="G43" i="6"/>
  <c r="V43" i="6" s="1"/>
  <c r="K43" i="6"/>
  <c r="U43" i="6"/>
  <c r="U39" i="6"/>
  <c r="J39" i="6"/>
  <c r="X39" i="6" s="1"/>
  <c r="G39" i="6"/>
  <c r="V39" i="6" s="1"/>
  <c r="K39" i="6"/>
  <c r="H39" i="6"/>
  <c r="G35" i="6"/>
  <c r="V35" i="6" s="1"/>
  <c r="H35" i="6"/>
  <c r="U35" i="6"/>
  <c r="K35" i="6"/>
  <c r="J35" i="6"/>
  <c r="X35" i="6" s="1"/>
  <c r="N17" i="6"/>
  <c r="G17" i="6"/>
  <c r="V17" i="6" s="1"/>
  <c r="U17" i="6"/>
  <c r="H17" i="6"/>
  <c r="K17" i="6"/>
  <c r="J17" i="6"/>
  <c r="X17" i="6" s="1"/>
  <c r="A68" i="4"/>
  <c r="M68" i="4"/>
  <c r="T69" i="4" s="1"/>
  <c r="L10" i="6"/>
  <c r="N10" i="6" s="1"/>
  <c r="O10" i="4"/>
  <c r="C13" i="4"/>
  <c r="H6" i="6"/>
  <c r="U6" i="6"/>
  <c r="J6" i="6"/>
  <c r="X6" i="6" s="1"/>
  <c r="K6" i="6"/>
  <c r="G6" i="6"/>
  <c r="V6" i="6" s="1"/>
  <c r="C31" i="4"/>
  <c r="K23" i="6"/>
  <c r="U23" i="6"/>
  <c r="H23" i="6"/>
  <c r="N23" i="6"/>
  <c r="J23" i="6"/>
  <c r="X23" i="6" s="1"/>
  <c r="G23" i="6"/>
  <c r="V23" i="6" s="1"/>
  <c r="K76" i="9"/>
  <c r="D77" i="9"/>
  <c r="J31" i="6"/>
  <c r="X31" i="6" s="1"/>
  <c r="H31" i="6"/>
  <c r="N31" i="6"/>
  <c r="U31" i="6"/>
  <c r="K31" i="6"/>
  <c r="G31" i="6"/>
  <c r="V31" i="6" s="1"/>
  <c r="R20" i="6"/>
  <c r="Y20" i="6"/>
  <c r="L20" i="6"/>
  <c r="N20" i="6" s="1"/>
  <c r="P20" i="4"/>
  <c r="Q20" i="4" s="1"/>
  <c r="U57" i="6"/>
  <c r="G57" i="6"/>
  <c r="V57" i="6" s="1"/>
  <c r="N57" i="6"/>
  <c r="J57" i="6"/>
  <c r="X57" i="6" s="1"/>
  <c r="K57" i="6"/>
  <c r="H57" i="6"/>
  <c r="H42" i="6"/>
  <c r="J42" i="6"/>
  <c r="X42" i="6" s="1"/>
  <c r="N42" i="6"/>
  <c r="U42" i="6"/>
  <c r="K42" i="6"/>
  <c r="G42" i="6"/>
  <c r="V42" i="6" s="1"/>
  <c r="J58" i="6"/>
  <c r="X58" i="6" s="1"/>
  <c r="K58" i="6"/>
  <c r="U58" i="6"/>
  <c r="G58" i="6"/>
  <c r="V58" i="6" s="1"/>
  <c r="H58" i="6"/>
  <c r="N58" i="6"/>
  <c r="K50" i="6"/>
  <c r="H50" i="6"/>
  <c r="U50" i="6"/>
  <c r="J50" i="6"/>
  <c r="X50" i="6" s="1"/>
  <c r="G50" i="6"/>
  <c r="V50" i="6" s="1"/>
  <c r="O22" i="4"/>
  <c r="H36" i="6"/>
  <c r="U36" i="6"/>
  <c r="K36" i="6"/>
  <c r="G36" i="6"/>
  <c r="V36" i="6" s="1"/>
  <c r="J36" i="6"/>
  <c r="X36" i="6" s="1"/>
  <c r="N36" i="6"/>
  <c r="J19" i="6"/>
  <c r="X19" i="6" s="1"/>
  <c r="G19" i="6"/>
  <c r="V19" i="6" s="1"/>
  <c r="U19" i="6"/>
  <c r="K19" i="6"/>
  <c r="H19" i="6"/>
  <c r="A67" i="4"/>
  <c r="S74" i="4"/>
  <c r="G70" i="4"/>
  <c r="N47" i="6"/>
  <c r="G47" i="6"/>
  <c r="V47" i="6" s="1"/>
  <c r="J47" i="6"/>
  <c r="X47" i="6" s="1"/>
  <c r="U47" i="6"/>
  <c r="H47" i="6"/>
  <c r="K47" i="6"/>
  <c r="O47" i="4"/>
  <c r="C54" i="4"/>
  <c r="K54" i="3"/>
  <c r="L54" i="3" s="1"/>
  <c r="U64" i="6"/>
  <c r="K64" i="6"/>
  <c r="H64" i="6"/>
  <c r="N64" i="6"/>
  <c r="J64" i="6"/>
  <c r="X64" i="6" s="1"/>
  <c r="G64" i="6"/>
  <c r="V64" i="6" s="1"/>
  <c r="H48" i="6"/>
  <c r="N48" i="6"/>
  <c r="J48" i="6"/>
  <c r="X48" i="6" s="1"/>
  <c r="G48" i="6"/>
  <c r="V48" i="6" s="1"/>
  <c r="U48" i="6"/>
  <c r="K48" i="6"/>
  <c r="L29" i="6"/>
  <c r="N29" i="6" s="1"/>
  <c r="C29" i="4"/>
  <c r="O29" i="4"/>
  <c r="K27" i="6"/>
  <c r="H27" i="6"/>
  <c r="U27" i="6"/>
  <c r="G27" i="6"/>
  <c r="V27" i="6" s="1"/>
  <c r="J27" i="6"/>
  <c r="X27" i="6" s="1"/>
  <c r="W13" i="6"/>
  <c r="P13" i="6"/>
  <c r="N11" i="6"/>
  <c r="G11" i="6"/>
  <c r="V11" i="6" s="1"/>
  <c r="U11" i="6"/>
  <c r="J11" i="6"/>
  <c r="X11" i="6" s="1"/>
  <c r="H11" i="6"/>
  <c r="K11" i="6"/>
  <c r="U28" i="6"/>
  <c r="J28" i="6"/>
  <c r="X28" i="6" s="1"/>
  <c r="H28" i="6"/>
  <c r="N28" i="6"/>
  <c r="G28" i="6"/>
  <c r="V28" i="6" s="1"/>
  <c r="K28" i="6"/>
  <c r="K21" i="6"/>
  <c r="H21" i="6"/>
  <c r="J21" i="6"/>
  <c r="X21" i="6" s="1"/>
  <c r="G21" i="6"/>
  <c r="V21" i="6" s="1"/>
  <c r="U21" i="6"/>
  <c r="L65" i="6"/>
  <c r="N65" i="6" s="1"/>
  <c r="P65" i="4"/>
  <c r="Q65" i="4" s="1"/>
  <c r="C65" i="4"/>
  <c r="O65" i="4"/>
  <c r="G59" i="6"/>
  <c r="V59" i="6" s="1"/>
  <c r="J59" i="6"/>
  <c r="X59" i="6" s="1"/>
  <c r="H59" i="6"/>
  <c r="K59" i="6"/>
  <c r="U59" i="6"/>
  <c r="L24" i="6"/>
  <c r="N24" i="6" s="1"/>
  <c r="P24" i="4"/>
  <c r="Q24" i="4" s="1"/>
  <c r="O31" i="4"/>
  <c r="K14" i="6"/>
  <c r="H14" i="6"/>
  <c r="J14" i="6"/>
  <c r="X14" i="6" s="1"/>
  <c r="G14" i="6"/>
  <c r="V14" i="6" s="1"/>
  <c r="U14" i="6"/>
  <c r="N14" i="6"/>
  <c r="K10" i="6"/>
  <c r="H10" i="6"/>
  <c r="G10" i="6"/>
  <c r="V10" i="6" s="1"/>
  <c r="U10" i="6"/>
  <c r="J10" i="6"/>
  <c r="X10" i="6" s="1"/>
  <c r="J49" i="6"/>
  <c r="X49" i="6" s="1"/>
  <c r="N49" i="6"/>
  <c r="H49" i="6"/>
  <c r="K49" i="6"/>
  <c r="U49" i="6"/>
  <c r="G49" i="6"/>
  <c r="V49" i="6" s="1"/>
  <c r="C14" i="4"/>
  <c r="K38" i="6"/>
  <c r="G38" i="6"/>
  <c r="V38" i="6" s="1"/>
  <c r="U38" i="6"/>
  <c r="J38" i="6"/>
  <c r="X38" i="6" s="1"/>
  <c r="N38" i="6"/>
  <c r="H38" i="6"/>
  <c r="M70" i="1"/>
  <c r="AJ29" i="7"/>
  <c r="AJ24" i="7"/>
  <c r="AJ8" i="7"/>
  <c r="C53" i="4"/>
  <c r="K53" i="3"/>
  <c r="L53" i="3" s="1"/>
  <c r="Y13" i="6"/>
  <c r="R13" i="6"/>
  <c r="H46" i="6"/>
  <c r="K46" i="6"/>
  <c r="G46" i="6"/>
  <c r="V46" i="6" s="1"/>
  <c r="N46" i="6"/>
  <c r="U46" i="6"/>
  <c r="J46" i="6"/>
  <c r="X46" i="6" s="1"/>
  <c r="U33" i="6"/>
  <c r="K33" i="6"/>
  <c r="H33" i="6"/>
  <c r="J33" i="6"/>
  <c r="X33" i="6" s="1"/>
  <c r="G33" i="6"/>
  <c r="V33" i="6" s="1"/>
  <c r="L9" i="6"/>
  <c r="N9" i="6" s="1"/>
  <c r="C9" i="4"/>
  <c r="J55" i="6"/>
  <c r="X55" i="6" s="1"/>
  <c r="U55" i="6"/>
  <c r="K55" i="6"/>
  <c r="G55" i="6"/>
  <c r="V55" i="6" s="1"/>
  <c r="N55" i="6"/>
  <c r="H55" i="6"/>
  <c r="U63" i="6"/>
  <c r="K63" i="6"/>
  <c r="H63" i="6"/>
  <c r="J63" i="6"/>
  <c r="X63" i="6" s="1"/>
  <c r="G63" i="6"/>
  <c r="V63" i="6" s="1"/>
  <c r="L61" i="6"/>
  <c r="N61" i="6" s="1"/>
  <c r="P64" i="4"/>
  <c r="Q64" i="4" s="1"/>
  <c r="K32" i="6"/>
  <c r="H32" i="6"/>
  <c r="G32" i="6"/>
  <c r="V32" i="6" s="1"/>
  <c r="U32" i="6"/>
  <c r="J32" i="6"/>
  <c r="X32" i="6" s="1"/>
  <c r="L66" i="6"/>
  <c r="N66" i="6" s="1"/>
  <c r="P66" i="4"/>
  <c r="Q66" i="4" s="1"/>
  <c r="C44" i="4"/>
  <c r="L12" i="6"/>
  <c r="N12" i="6" s="1"/>
  <c r="O12" i="4"/>
  <c r="L59" i="6"/>
  <c r="N59" i="6" s="1"/>
  <c r="P59" i="4"/>
  <c r="Q59" i="4" s="1"/>
  <c r="G24" i="6"/>
  <c r="V24" i="6" s="1"/>
  <c r="U24" i="6"/>
  <c r="J24" i="6"/>
  <c r="X24" i="6" s="1"/>
  <c r="H24" i="6"/>
  <c r="K24" i="6"/>
  <c r="L6" i="6"/>
  <c r="N6" i="6" s="1"/>
  <c r="P14" i="4"/>
  <c r="C6" i="4"/>
  <c r="O9" i="4"/>
  <c r="O14" i="4"/>
  <c r="AH30" i="7"/>
  <c r="AH31" i="7" s="1"/>
  <c r="AJ6" i="7"/>
  <c r="J50" i="9"/>
  <c r="L50" i="9" s="1"/>
  <c r="J52" i="9"/>
  <c r="L52" i="9" s="1"/>
  <c r="AJ15" i="7"/>
  <c r="J31" i="7"/>
  <c r="AJ21" i="7"/>
  <c r="AJ12" i="7"/>
  <c r="L67" i="6"/>
  <c r="N67" i="6" s="1"/>
  <c r="M70" i="4"/>
  <c r="P67" i="4"/>
  <c r="Q67" i="4" s="1"/>
  <c r="K29" i="6"/>
  <c r="J29" i="6"/>
  <c r="X29" i="6" s="1"/>
  <c r="H29" i="6"/>
  <c r="G29" i="6"/>
  <c r="V29" i="6" s="1"/>
  <c r="U29" i="6"/>
  <c r="L25" i="6"/>
  <c r="N25" i="6" s="1"/>
  <c r="P34" i="4"/>
  <c r="Q34" i="4" s="1"/>
  <c r="C25" i="4"/>
  <c r="C21" i="6"/>
  <c r="V20" i="6"/>
  <c r="J7" i="6"/>
  <c r="X7" i="6" s="1"/>
  <c r="N7" i="6"/>
  <c r="G7" i="6"/>
  <c r="V7" i="6" s="1"/>
  <c r="K7" i="6"/>
  <c r="U7" i="6"/>
  <c r="H7" i="6"/>
  <c r="L60" i="6"/>
  <c r="N60" i="6" s="1"/>
  <c r="P60" i="4"/>
  <c r="Q60" i="4" s="1"/>
  <c r="K44" i="6"/>
  <c r="N44" i="6"/>
  <c r="H44" i="6"/>
  <c r="U44" i="6"/>
  <c r="J44" i="6"/>
  <c r="X44" i="6" s="1"/>
  <c r="G44" i="6"/>
  <c r="V44" i="6" s="1"/>
  <c r="C67" i="4"/>
  <c r="L50" i="6"/>
  <c r="N50" i="6" s="1"/>
  <c r="P52" i="4"/>
  <c r="Q52" i="4" s="1"/>
  <c r="U22" i="6"/>
  <c r="J22" i="6"/>
  <c r="X22" i="6" s="1"/>
  <c r="G22" i="6"/>
  <c r="V22" i="6" s="1"/>
  <c r="H22" i="6"/>
  <c r="N22" i="6"/>
  <c r="K22" i="6"/>
  <c r="L32" i="6"/>
  <c r="N32" i="6" s="1"/>
  <c r="C32" i="4"/>
  <c r="L41" i="6"/>
  <c r="N41" i="6" s="1"/>
  <c r="P45" i="4"/>
  <c r="Q45" i="4" s="1"/>
  <c r="J40" i="6"/>
  <c r="X40" i="6" s="1"/>
  <c r="G40" i="6"/>
  <c r="V40" i="6" s="1"/>
  <c r="H40" i="6"/>
  <c r="N40" i="6"/>
  <c r="U40" i="6"/>
  <c r="K40" i="6"/>
  <c r="J26" i="6"/>
  <c r="X26" i="6" s="1"/>
  <c r="N26" i="6"/>
  <c r="G26" i="6"/>
  <c r="V26" i="6" s="1"/>
  <c r="K26" i="6"/>
  <c r="U26" i="6"/>
  <c r="H26" i="6"/>
  <c r="H66" i="6"/>
  <c r="U66" i="6"/>
  <c r="K66" i="6"/>
  <c r="G66" i="6"/>
  <c r="V66" i="6" s="1"/>
  <c r="J66" i="6"/>
  <c r="X66" i="6" s="1"/>
  <c r="G65" i="6"/>
  <c r="V65" i="6" s="1"/>
  <c r="H65" i="6"/>
  <c r="K65" i="6"/>
  <c r="U65" i="6"/>
  <c r="J65" i="6"/>
  <c r="X65" i="6" s="1"/>
  <c r="L54" i="6"/>
  <c r="N54" i="6" s="1"/>
  <c r="O54" i="4"/>
  <c r="O40" i="4"/>
  <c r="J37" i="6"/>
  <c r="X37" i="6" s="1"/>
  <c r="U37" i="6"/>
  <c r="K37" i="6"/>
  <c r="G37" i="6"/>
  <c r="V37" i="6" s="1"/>
  <c r="H37" i="6"/>
  <c r="N37" i="6"/>
  <c r="H18" i="6"/>
  <c r="N18" i="6"/>
  <c r="K18" i="6"/>
  <c r="J18" i="6"/>
  <c r="X18" i="6" s="1"/>
  <c r="U18" i="6"/>
  <c r="G18" i="6"/>
  <c r="V18" i="6" s="1"/>
  <c r="C41" i="4"/>
  <c r="L8" i="6"/>
  <c r="N8" i="6" s="1"/>
  <c r="C8" i="4"/>
  <c r="O13" i="4"/>
  <c r="L39" i="6"/>
  <c r="N39" i="6" s="1"/>
  <c r="O39" i="4"/>
  <c r="K8" i="6"/>
  <c r="H8" i="6"/>
  <c r="U8" i="6"/>
  <c r="G8" i="6"/>
  <c r="V8" i="6" s="1"/>
  <c r="J8" i="6"/>
  <c r="X8" i="6" s="1"/>
  <c r="O33" i="4"/>
  <c r="B69" i="4"/>
  <c r="M71" i="3"/>
  <c r="N52" i="6"/>
  <c r="U52" i="6"/>
  <c r="K52" i="6"/>
  <c r="H52" i="6"/>
  <c r="J52" i="6"/>
  <c r="X52" i="6" s="1"/>
  <c r="G52" i="6"/>
  <c r="V52" i="6" s="1"/>
  <c r="K62" i="6"/>
  <c r="H62" i="6"/>
  <c r="N62" i="6"/>
  <c r="G62" i="6"/>
  <c r="V62" i="6" s="1"/>
  <c r="U62" i="6"/>
  <c r="J62" i="6"/>
  <c r="X62" i="6" s="1"/>
  <c r="L69" i="4"/>
  <c r="L68" i="4"/>
  <c r="K68" i="1"/>
  <c r="N53" i="6"/>
  <c r="G53" i="6"/>
  <c r="V53" i="6" s="1"/>
  <c r="U53" i="6"/>
  <c r="K53" i="6"/>
  <c r="H53" i="6"/>
  <c r="J53" i="6"/>
  <c r="X53" i="6" s="1"/>
  <c r="U34" i="6"/>
  <c r="K34" i="6"/>
  <c r="H34" i="6"/>
  <c r="N34" i="6"/>
  <c r="J34" i="6"/>
  <c r="X34" i="6" s="1"/>
  <c r="G34" i="6"/>
  <c r="V34" i="6" s="1"/>
  <c r="L21" i="6"/>
  <c r="N21" i="6" s="1"/>
  <c r="P23" i="4"/>
  <c r="Q23" i="4" s="1"/>
  <c r="O21" i="4"/>
  <c r="U15" i="6"/>
  <c r="J15" i="6"/>
  <c r="X15" i="6" s="1"/>
  <c r="K15" i="6"/>
  <c r="H15" i="6"/>
  <c r="N15" i="6"/>
  <c r="G15" i="6"/>
  <c r="V15" i="6" s="1"/>
  <c r="O44" i="4"/>
  <c r="L56" i="6"/>
  <c r="N56" i="6" s="1"/>
  <c r="C56" i="4"/>
  <c r="H54" i="6"/>
  <c r="G54" i="6"/>
  <c r="V54" i="6" s="1"/>
  <c r="K54" i="6"/>
  <c r="U54" i="6"/>
  <c r="J54" i="6"/>
  <c r="X54" i="6" s="1"/>
  <c r="C20" i="4"/>
  <c r="L19" i="6"/>
  <c r="N19" i="6" s="1"/>
  <c r="P19" i="4"/>
  <c r="Q19" i="4" s="1"/>
  <c r="H12" i="6"/>
  <c r="G12" i="6"/>
  <c r="V12" i="6" s="1"/>
  <c r="U12" i="6"/>
  <c r="K12" i="6"/>
  <c r="J12" i="6"/>
  <c r="X12" i="6" s="1"/>
  <c r="L35" i="6"/>
  <c r="N35" i="6" s="1"/>
  <c r="P40" i="4"/>
  <c r="Q40" i="4" s="1"/>
  <c r="C22" i="4"/>
  <c r="U51" i="6"/>
  <c r="H51" i="6"/>
  <c r="N51" i="6"/>
  <c r="K51" i="6"/>
  <c r="G51" i="6"/>
  <c r="V51" i="6" s="1"/>
  <c r="J51" i="6"/>
  <c r="X51" i="6" s="1"/>
  <c r="J70" i="4"/>
  <c r="O27" i="4"/>
  <c r="O16" i="4"/>
  <c r="D55" i="9"/>
  <c r="D50" i="9" s="1"/>
  <c r="O25" i="4"/>
  <c r="L68" i="3" l="1"/>
  <c r="A69" i="4"/>
  <c r="O74" i="4"/>
  <c r="O68" i="4"/>
  <c r="Y40" i="6"/>
  <c r="R40" i="6"/>
  <c r="R44" i="6"/>
  <c r="Y44" i="6"/>
  <c r="P51" i="6"/>
  <c r="W51" i="6"/>
  <c r="P8" i="6"/>
  <c r="W8" i="6"/>
  <c r="Y29" i="6"/>
  <c r="R29" i="6"/>
  <c r="W24" i="6"/>
  <c r="P24" i="6"/>
  <c r="R32" i="6"/>
  <c r="Y32" i="6"/>
  <c r="R63" i="6"/>
  <c r="Y63" i="6"/>
  <c r="Y55" i="6"/>
  <c r="R55" i="6"/>
  <c r="W49" i="6"/>
  <c r="P49" i="6"/>
  <c r="P64" i="6"/>
  <c r="W64" i="6"/>
  <c r="R47" i="6"/>
  <c r="Y47" i="6"/>
  <c r="R36" i="6"/>
  <c r="Y36" i="6"/>
  <c r="P31" i="6"/>
  <c r="W31" i="6"/>
  <c r="R6" i="6"/>
  <c r="Y6" i="6"/>
  <c r="W39" i="6"/>
  <c r="P39" i="6"/>
  <c r="W30" i="6"/>
  <c r="P30" i="6"/>
  <c r="G73" i="6"/>
  <c r="P68" i="6"/>
  <c r="W68" i="6"/>
  <c r="Y60" i="6"/>
  <c r="R60" i="6"/>
  <c r="R25" i="6"/>
  <c r="Y25" i="6"/>
  <c r="J71" i="6"/>
  <c r="J70" i="6"/>
  <c r="X67" i="6"/>
  <c r="P54" i="6"/>
  <c r="W54" i="6"/>
  <c r="W15" i="6"/>
  <c r="P15" i="6"/>
  <c r="W52" i="6"/>
  <c r="P52" i="6"/>
  <c r="Y8" i="6"/>
  <c r="R8" i="6"/>
  <c r="P18" i="6"/>
  <c r="W18" i="6"/>
  <c r="R65" i="6"/>
  <c r="Y65" i="6"/>
  <c r="Y26" i="6"/>
  <c r="R26" i="6"/>
  <c r="W33" i="6"/>
  <c r="P33" i="6"/>
  <c r="Y38" i="6"/>
  <c r="R38" i="6"/>
  <c r="P10" i="6"/>
  <c r="W10" i="6"/>
  <c r="P14" i="6"/>
  <c r="W14" i="6"/>
  <c r="Y59" i="6"/>
  <c r="R59" i="6"/>
  <c r="W28" i="6"/>
  <c r="P28" i="6"/>
  <c r="R64" i="6"/>
  <c r="Y64" i="6"/>
  <c r="W47" i="6"/>
  <c r="P47" i="6"/>
  <c r="W23" i="6"/>
  <c r="P23" i="6"/>
  <c r="Y17" i="6"/>
  <c r="R17" i="6"/>
  <c r="R35" i="6"/>
  <c r="Y35" i="6"/>
  <c r="Y43" i="6"/>
  <c r="R43" i="6"/>
  <c r="W61" i="6"/>
  <c r="P61" i="6"/>
  <c r="P45" i="6"/>
  <c r="W45" i="6"/>
  <c r="P25" i="6"/>
  <c r="W25" i="6"/>
  <c r="P67" i="6"/>
  <c r="W67" i="6"/>
  <c r="W22" i="6"/>
  <c r="P22" i="6"/>
  <c r="R34" i="6"/>
  <c r="Y34" i="6"/>
  <c r="P38" i="6"/>
  <c r="W38" i="6"/>
  <c r="Y18" i="6"/>
  <c r="R18" i="6"/>
  <c r="W26" i="6"/>
  <c r="P26" i="6"/>
  <c r="Y15" i="6"/>
  <c r="R15" i="6"/>
  <c r="R66" i="6"/>
  <c r="Y66" i="6"/>
  <c r="P40" i="6"/>
  <c r="W40" i="6"/>
  <c r="R14" i="6"/>
  <c r="Y14" i="6"/>
  <c r="W59" i="6"/>
  <c r="P59" i="6"/>
  <c r="P21" i="6"/>
  <c r="W21" i="6"/>
  <c r="P50" i="6"/>
  <c r="W50" i="6"/>
  <c r="Y39" i="6"/>
  <c r="R39" i="6"/>
  <c r="Y56" i="6"/>
  <c r="R56" i="6"/>
  <c r="X68" i="6"/>
  <c r="J72" i="6"/>
  <c r="P9" i="6"/>
  <c r="W9" i="6"/>
  <c r="W53" i="6"/>
  <c r="P53" i="6"/>
  <c r="L204" i="4"/>
  <c r="L72" i="4"/>
  <c r="N74" i="4"/>
  <c r="K68" i="3"/>
  <c r="N70" i="4"/>
  <c r="C68" i="4"/>
  <c r="C69" i="4" s="1"/>
  <c r="P62" i="6"/>
  <c r="W62" i="6"/>
  <c r="P37" i="6"/>
  <c r="W37" i="6"/>
  <c r="Y22" i="6"/>
  <c r="R22" i="6"/>
  <c r="W44" i="6"/>
  <c r="P44" i="6"/>
  <c r="W29" i="6"/>
  <c r="P29" i="6"/>
  <c r="P70" i="4"/>
  <c r="Q14" i="4"/>
  <c r="W55" i="6"/>
  <c r="P55" i="6"/>
  <c r="R46" i="6"/>
  <c r="Y46" i="6"/>
  <c r="R21" i="6"/>
  <c r="Y21" i="6"/>
  <c r="Y48" i="6"/>
  <c r="R48" i="6"/>
  <c r="W19" i="6"/>
  <c r="P19" i="6"/>
  <c r="R50" i="6"/>
  <c r="Y50" i="6"/>
  <c r="P42" i="6"/>
  <c r="W42" i="6"/>
  <c r="Y31" i="6"/>
  <c r="R31" i="6"/>
  <c r="K89" i="9"/>
  <c r="K87" i="9"/>
  <c r="K88" i="9" s="1"/>
  <c r="Y23" i="6"/>
  <c r="R23" i="6"/>
  <c r="L68" i="6"/>
  <c r="N68" i="6" s="1"/>
  <c r="K72" i="4"/>
  <c r="N73" i="4"/>
  <c r="I72" i="4"/>
  <c r="O73" i="4"/>
  <c r="O75" i="4" s="1"/>
  <c r="T68" i="4"/>
  <c r="W35" i="6"/>
  <c r="P35" i="6"/>
  <c r="P16" i="6"/>
  <c r="W16" i="6"/>
  <c r="W41" i="6"/>
  <c r="P41" i="6"/>
  <c r="V67" i="6"/>
  <c r="G70" i="6"/>
  <c r="Y9" i="6"/>
  <c r="R9" i="6"/>
  <c r="P34" i="6"/>
  <c r="W34" i="6"/>
  <c r="Y12" i="6"/>
  <c r="R12" i="6"/>
  <c r="R52" i="6"/>
  <c r="Y52" i="6"/>
  <c r="W65" i="6"/>
  <c r="P65" i="6"/>
  <c r="W7" i="6"/>
  <c r="P7" i="6"/>
  <c r="R33" i="6"/>
  <c r="Y33" i="6"/>
  <c r="R10" i="6"/>
  <c r="Y10" i="6"/>
  <c r="P48" i="6"/>
  <c r="W48" i="6"/>
  <c r="P36" i="6"/>
  <c r="W36" i="6"/>
  <c r="Y58" i="6"/>
  <c r="R58" i="6"/>
  <c r="W17" i="6"/>
  <c r="P17" i="6"/>
  <c r="Y30" i="6"/>
  <c r="R30" i="6"/>
  <c r="R45" i="6"/>
  <c r="Y45" i="6"/>
  <c r="R51" i="6"/>
  <c r="Y51" i="6"/>
  <c r="P12" i="6"/>
  <c r="W12" i="6"/>
  <c r="R54" i="6"/>
  <c r="Y54" i="6"/>
  <c r="R53" i="6"/>
  <c r="Y53" i="6"/>
  <c r="R62" i="6"/>
  <c r="Y62" i="6"/>
  <c r="P66" i="6"/>
  <c r="W66" i="6"/>
  <c r="Y7" i="6"/>
  <c r="R7" i="6"/>
  <c r="W46" i="6"/>
  <c r="P46" i="6"/>
  <c r="Y28" i="6"/>
  <c r="R28" i="6"/>
  <c r="R11" i="6"/>
  <c r="Y11" i="6"/>
  <c r="P27" i="6"/>
  <c r="W27" i="6"/>
  <c r="Y19" i="6"/>
  <c r="R19" i="6"/>
  <c r="P57" i="6"/>
  <c r="W57" i="6"/>
  <c r="P6" i="6"/>
  <c r="W6" i="6"/>
  <c r="P43" i="6"/>
  <c r="W43" i="6"/>
  <c r="P56" i="6"/>
  <c r="W56" i="6"/>
  <c r="G72" i="6"/>
  <c r="V68" i="6"/>
  <c r="Y67" i="6"/>
  <c r="R67" i="6"/>
  <c r="AH59" i="7"/>
  <c r="Y37" i="6"/>
  <c r="R37" i="6"/>
  <c r="Y24" i="6"/>
  <c r="R24" i="6"/>
  <c r="P32" i="6"/>
  <c r="W32" i="6"/>
  <c r="W63" i="6"/>
  <c r="P63" i="6"/>
  <c r="Y49" i="6"/>
  <c r="R49" i="6"/>
  <c r="W11" i="6"/>
  <c r="P11" i="6"/>
  <c r="Y27" i="6"/>
  <c r="R27" i="6"/>
  <c r="W58" i="6"/>
  <c r="P58" i="6"/>
  <c r="Y42" i="6"/>
  <c r="R42" i="6"/>
  <c r="Y57" i="6"/>
  <c r="R57" i="6"/>
  <c r="Y16" i="6"/>
  <c r="R16" i="6"/>
  <c r="Y41" i="6"/>
  <c r="R41" i="6"/>
  <c r="Y61" i="6"/>
  <c r="R61" i="6"/>
  <c r="J73" i="6"/>
  <c r="Y68" i="6"/>
  <c r="R68" i="6"/>
  <c r="P60" i="6"/>
  <c r="W60" i="6"/>
  <c r="N75" i="4" l="1"/>
</calcChain>
</file>

<file path=xl/sharedStrings.xml><?xml version="1.0" encoding="utf-8"?>
<sst xmlns="http://schemas.openxmlformats.org/spreadsheetml/2006/main" count="1031" uniqueCount="232">
  <si>
    <t>AFILIACIÓN DE  EXTRANJEROS</t>
  </si>
  <si>
    <t>PROCEDENTES DE PAÍSES  PERTENECIENTES A LA UE</t>
  </si>
  <si>
    <t>MEDIA MARZO 2020</t>
  </si>
  <si>
    <t xml:space="preserve">TOTAL GENERAL </t>
  </si>
  <si>
    <t>General (1)</t>
  </si>
  <si>
    <t>S.E. Agrario</t>
  </si>
  <si>
    <t>S.E. Hogar</t>
  </si>
  <si>
    <t>AUTÓNOMOS</t>
  </si>
  <si>
    <t>MAR</t>
  </si>
  <si>
    <t>CARBÓN</t>
  </si>
  <si>
    <t>TOTAL</t>
  </si>
  <si>
    <t>OJO PONER Y LEÓN</t>
  </si>
  <si>
    <t xml:space="preserve">(1) No se incluyen los afiliados de los Sistemas Especiales Agrario y Hogar </t>
  </si>
  <si>
    <t>DIRECCIONES</t>
  </si>
  <si>
    <t>Régimen General (Total)</t>
  </si>
  <si>
    <t>Régimen General</t>
  </si>
  <si>
    <t>Sistema Especial Agrario</t>
  </si>
  <si>
    <t>Sistema Especial Hogar</t>
  </si>
  <si>
    <t xml:space="preserve">Régimen Especial  Trabajadores Autónomos </t>
  </si>
  <si>
    <t>Régimen Especial del Mar</t>
  </si>
  <si>
    <t>Régimen  Esp. Minería Carbón</t>
  </si>
  <si>
    <t>TOTAL SISTEMA</t>
  </si>
  <si>
    <t>PROVINCIALES</t>
  </si>
  <si>
    <t>NO SETA</t>
  </si>
  <si>
    <t>SETA</t>
  </si>
  <si>
    <t>Cta. Ajena</t>
  </si>
  <si>
    <t>Cta. Propia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</si>
  <si>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</si>
  <si>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</si>
  <si>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</si>
  <si>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</si>
  <si>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</si>
  <si>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</si>
  <si>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</si>
  <si>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</si>
  <si>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</si>
  <si>
    <t>Huesca</t>
  </si>
  <si>
    <t>Teruel</t>
  </si>
  <si>
    <t>Zaragoza</t>
  </si>
  <si>
    <t>ARAGÓN</t>
  </si>
  <si>
    <t>ASTURIAS</t>
  </si>
  <si>
    <t>ILLES BALEARS</t>
  </si>
  <si>
    <t>Las Palmas</t>
  </si>
  <si>
    <t>S.C.Tenerife</t>
  </si>
  <si>
    <t>CANARIAS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</si>
  <si>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</si>
  <si>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</si>
  <si>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</si>
  <si>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</si>
  <si>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</si>
  <si>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</si>
  <si>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</si>
  <si>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</si>
  <si>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</si>
  <si>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</si>
  <si>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 Y LEÓN</t>
  </si>
  <si>
    <t>Albacete</t>
  </si>
  <si>
    <t>Ciudad Real</t>
  </si>
  <si>
    <t>Cuenca</t>
  </si>
  <si>
    <t>Guadalajara</t>
  </si>
  <si>
    <t>Toledo</t>
  </si>
  <si>
    <t>CAST.-LA MANCHA</t>
  </si>
  <si>
    <t>Barcelona</t>
  </si>
  <si>
    <t>Girona</t>
  </si>
  <si>
    <t>Lleida</t>
  </si>
  <si>
    <t>Tarragona</t>
  </si>
  <si>
    <t>CATALUÑA</t>
  </si>
  <si>
    <t>Alicante</t>
  </si>
  <si>
    <t>Castellón</t>
  </si>
  <si>
    <t>Valencia</t>
  </si>
  <si>
    <t>C. VALENCIANA</t>
  </si>
  <si>
    <t>Badajoz</t>
  </si>
  <si>
    <t>Cáceres</t>
  </si>
  <si>
    <t>EXTREMADURA</t>
  </si>
  <si>
    <t>A Coruña</t>
  </si>
  <si>
    <t>Lugo</t>
  </si>
  <si>
    <t>Ourense</t>
  </si>
  <si>
    <t>Pontevedra</t>
  </si>
  <si>
    <t>GALICIA</t>
  </si>
  <si>
    <t>C. DE MADRID</t>
  </si>
  <si>
    <t>R. DE MURCIA</t>
  </si>
  <si>
    <t>NAVARRA</t>
  </si>
  <si>
    <t>Araba/Álava</t>
  </si>
  <si>
    <t>Gipuzkoa</t>
  </si>
  <si>
    <t>Bizkaia</t>
  </si>
  <si>
    <t>PAÍS VASCO</t>
  </si>
  <si>
    <t>LA RIOJA</t>
  </si>
  <si>
    <t>CEUTA</t>
  </si>
  <si>
    <t>MELILLA</t>
  </si>
  <si>
    <t>PROCEDENTES DE PAÍSES NO PERTENECIENTES A LA UE</t>
  </si>
  <si>
    <t>CASTILLA-LEÓN</t>
  </si>
  <si>
    <t>TOTAL EXTRANJEROS</t>
  </si>
  <si>
    <t xml:space="preserve"> AFILIACIÓN DE EXTRANJEROS</t>
  </si>
  <si>
    <t>EVOLUCIÓN DEL NUMERO DE AFILIADOS EXTRANJEROS</t>
  </si>
  <si>
    <t>DISTRIBUCIÓN POR GÉNERO</t>
  </si>
  <si>
    <t>UNIÓN EUROPEA</t>
  </si>
  <si>
    <t>NO UNIÓN EUROPEA</t>
  </si>
  <si>
    <t>UE</t>
  </si>
  <si>
    <t>noue</t>
  </si>
  <si>
    <t>total</t>
  </si>
  <si>
    <t>HOMBRES</t>
  </si>
  <si>
    <t>MUJERES</t>
  </si>
  <si>
    <t>Ojo -0,5</t>
  </si>
  <si>
    <t>Género</t>
  </si>
  <si>
    <t>Nacionalidad</t>
  </si>
  <si>
    <t>U.E. PEGAR SIN TOTAL</t>
  </si>
  <si>
    <t>NO U.E. SIN TOTAL</t>
  </si>
  <si>
    <t>TOTAL EXTRANJEROS CON TOTAL</t>
  </si>
  <si>
    <t>EVOLUCIÓN DE LA AFILIACIÓN</t>
  </si>
  <si>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</si>
  <si>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</si>
  <si>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</si>
  <si>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</si>
  <si>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</si>
  <si>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</si>
  <si>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</si>
  <si>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SERIE HISTÓRICA DE LOS MESES DE MARZO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</si>
  <si>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</si>
  <si>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</si>
  <si>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</si>
  <si>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</si>
  <si>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</si>
  <si>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</si>
  <si>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</si>
  <si>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</si>
  <si>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</si>
  <si>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</si>
  <si>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</si>
  <si>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</si>
  <si>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----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</si>
  <si>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</si>
  <si>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</si>
  <si>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</si>
  <si>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</si>
  <si>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</si>
  <si>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</si>
  <si>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</si>
  <si>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</si>
  <si>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</si>
  <si>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</si>
  <si>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</si>
  <si>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</si>
  <si>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AGRARIO</t>
  </si>
  <si>
    <t>HOGAR</t>
  </si>
  <si>
    <t>Varia. mensual</t>
  </si>
  <si>
    <t>Varia. Anual</t>
  </si>
  <si>
    <t>VARIACIÓN MENSUAL Y ANUAL POR PROVINCIAS Y CC.AA</t>
  </si>
  <si>
    <t>Marzo 2020</t>
  </si>
  <si>
    <t>Febrero 2020</t>
  </si>
  <si>
    <t>Variación mensual</t>
  </si>
  <si>
    <t>Marzo 2019</t>
  </si>
  <si>
    <t>Variación anual</t>
  </si>
  <si>
    <t>Absoluta</t>
  </si>
  <si>
    <t>en %</t>
  </si>
  <si>
    <t>MES</t>
  </si>
  <si>
    <t>AÑO</t>
  </si>
  <si>
    <t>DISTRIBUCIÓN POR SECTORES DE ACTIVIDAD. RÉG. GENERAL</t>
  </si>
  <si>
    <t>total afiliados</t>
  </si>
  <si>
    <t>SECTORES</t>
  </si>
  <si>
    <t xml:space="preserve"> UNIÓN EUROPEA</t>
  </si>
  <si>
    <t>% de participación  sobre el total de afiliados en el sector</t>
  </si>
  <si>
    <t>%                variación intermensual</t>
  </si>
  <si>
    <t xml:space="preserve">%                variación interanual 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</si>
  <si>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</si>
  <si>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</si>
  <si>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</si>
  <si>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</si>
  <si>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</si>
  <si>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</si>
  <si>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Comercio; Reparación de Vehículos de Motor y Bicicletas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</si>
  <si>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</si>
  <si>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</si>
  <si>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</si>
  <si>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</si>
  <si>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</si>
  <si>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Actividades Profesionales Científicas y Técnicas</t>
  </si>
  <si>
    <t>Actividades Administrativas y Servicios Auxiliares</t>
  </si>
  <si>
    <t>Administración Pública y Defensa; Seguridad Social Obligatoria</t>
  </si>
  <si>
    <t>Educación</t>
  </si>
  <si>
    <t>Actividades Sanitarias y Servicios Centrales</t>
  </si>
  <si>
    <t>Actividades Artísticas, Recreativas y de Entretenimiento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</si>
  <si>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</si>
  <si>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</si>
  <si>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</si>
  <si>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 xml:space="preserve"> </t>
  </si>
  <si>
    <t>% SOBRE TOTAL SECTORES DE ACTIVIDAD. RÉG. DE AUTÓNOMOS</t>
  </si>
  <si>
    <t>%                variación interanual</t>
  </si>
  <si>
    <t>DISTRIBUCIÓN POR PAÍSES DE PROCEDENCIA</t>
  </si>
  <si>
    <t>TOTAL UNIÓN EUROPEA</t>
  </si>
  <si>
    <t>TOTAL NO UE</t>
  </si>
  <si>
    <t xml:space="preserve"> TOTAL EXTRANJEROS</t>
  </si>
  <si>
    <t>CASTILLA-MANCHA</t>
  </si>
  <si>
    <t>MADRID</t>
  </si>
  <si>
    <t>MURCIA</t>
  </si>
  <si>
    <t>ÍNDICE</t>
  </si>
  <si>
    <t xml:space="preserve">Procedentes de paises NOUE </t>
  </si>
  <si>
    <t>GENERO</t>
  </si>
  <si>
    <t>EVOLUCION</t>
  </si>
  <si>
    <t>VARIACION mes y año</t>
  </si>
  <si>
    <t>Procedentes UE</t>
  </si>
  <si>
    <t>Sectores Régimen General</t>
  </si>
  <si>
    <t>Sectores Régimen Autónomos</t>
  </si>
  <si>
    <t>Países de Procedencia</t>
  </si>
  <si>
    <t>Efecto COVID</t>
  </si>
  <si>
    <t>EVOLUCIÓN AFILIADOS</t>
  </si>
  <si>
    <t>POR REGÍMENES</t>
  </si>
  <si>
    <t>11-31 marzo</t>
  </si>
  <si>
    <t>Caída</t>
  </si>
  <si>
    <t>R. General</t>
  </si>
  <si>
    <t>S.E.Agrario</t>
  </si>
  <si>
    <t>S.E.Hogar</t>
  </si>
  <si>
    <t>R.E. Autónomos</t>
  </si>
  <si>
    <t>R.E. Mar</t>
  </si>
  <si>
    <t>R.E. Carbón</t>
  </si>
  <si>
    <t>POR TIPO DE CONTRATO</t>
  </si>
  <si>
    <t>Indefinido</t>
  </si>
  <si>
    <t>Temporal</t>
  </si>
  <si>
    <t>Otros</t>
  </si>
  <si>
    <t>I. Hostelería</t>
  </si>
  <si>
    <t>F. Construcción</t>
  </si>
  <si>
    <t>C. Industria Manufacturera</t>
  </si>
  <si>
    <t>H. Transporte y Almacenamiento</t>
  </si>
  <si>
    <t>Q.Actividades Sanitarias Y Servicios Sociales</t>
  </si>
  <si>
    <t>P.Educación</t>
  </si>
  <si>
    <t>J.Información y Comunicaciones</t>
  </si>
  <si>
    <t>RESTO SECCIONES</t>
  </si>
  <si>
    <t>TOTAL R. GENERAL</t>
  </si>
  <si>
    <t>G.Comercio; Reparación 
de Vehículos de Motor y Motocicletas</t>
  </si>
  <si>
    <t>N.Actividades Administrativas y 
Servicios Auxiliares</t>
  </si>
  <si>
    <t>M. Actividades Profesionales Científicas y  Técnicas</t>
  </si>
  <si>
    <t>POR SECCIÓN DE ACTIVIDAD</t>
  </si>
  <si>
    <t xml:space="preserve">         VARIACIÓN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</si>
</sst>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d\-mmm\-yy;@"/>
    <numFmt numFmtId="167" formatCode="#,##0\ "/>
    <numFmt numFmtId="168" formatCode="#,##0\ \ "/>
    <numFmt numFmtId="169" formatCode="0.0%"/>
    <numFmt numFmtId="170" formatCode="mmmm\-yy"/>
    <numFmt numFmtId="171" formatCode="d\-mmm"/>
    <numFmt numFmtId="172" formatCode="d\-m\-yy;@"/>
    <numFmt numFmtId="173" formatCode="[$-C0A]mmm\-yy;@"/>
    <numFmt numFmtId="174" formatCode="[$-C0A]d\ &quot;de&quot;\ mmmm\ &quot;de&quot;\ yyyy;@"/>
    <numFmt numFmtId="175" formatCode="[$-C0A]dd\-mmm\-yy;@"/>
    <numFmt numFmtId="176" formatCode="[$-C0A]d\-mmm\-yyyy;@"/>
    <numFmt numFmtId="177" formatCode="#,##0\ \ \ "/>
    <numFmt numFmtId="178" formatCode="_-* #,##0\ _P_t_s_-;\-* #,##0\ _P_t_s_-;_-* &quot;-&quot;\ _P_t_s_-;_-@_-"/>
  </numFmts>
  <fonts count="13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5" tint="-0.499984740745262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4"/>
      <color theme="5" tint="-0.499984740745262"/>
      <name val="Arial"/>
      <family val="2"/>
    </font>
    <font>
      <b/>
      <sz val="10"/>
      <color indexed="10"/>
      <name val="Gill Sans"/>
      <family val="2"/>
    </font>
    <font>
      <b/>
      <sz val="12"/>
      <color theme="5" tint="-0.499984740745262"/>
      <name val="Calibri"/>
      <family val="2"/>
      <scheme val="minor"/>
    </font>
    <font>
      <sz val="10"/>
      <color rgb="FF94363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Gill Sans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Gill Sans"/>
      <family val="2"/>
    </font>
    <font>
      <b/>
      <sz val="11"/>
      <name val="Calibri"/>
      <family val="2"/>
      <scheme val="minor"/>
    </font>
    <font>
      <b/>
      <sz val="9"/>
      <name val="Gill Sans"/>
      <family val="2"/>
    </font>
    <font>
      <b/>
      <sz val="10"/>
      <name val="Arial"/>
      <family val="2"/>
    </font>
    <font>
      <sz val="10"/>
      <name val="Gill Sans"/>
      <family val="2"/>
    </font>
    <font>
      <sz val="9"/>
      <name val="SWISS"/>
    </font>
    <font>
      <i/>
      <sz val="10"/>
      <name val="Arial"/>
      <family val="2"/>
    </font>
    <font>
      <b/>
      <sz val="10"/>
      <name val="Tahoma"/>
      <family val="2"/>
    </font>
    <font>
      <sz val="9"/>
      <name val="Tahoma"/>
      <family val="2"/>
    </font>
    <font>
      <sz val="8"/>
      <name val="Verdana"/>
      <family val="2"/>
    </font>
    <font>
      <b/>
      <sz val="9"/>
      <name val="Tahoma"/>
      <family val="2"/>
    </font>
    <font>
      <b/>
      <sz val="8"/>
      <name val="Verdana"/>
      <family val="2"/>
    </font>
    <font>
      <b/>
      <sz val="12"/>
      <name val="Calibri"/>
      <family val="2"/>
      <scheme val="minor"/>
    </font>
    <font>
      <i/>
      <sz val="9"/>
      <name val="Tahoma"/>
      <family val="2"/>
    </font>
    <font>
      <i/>
      <sz val="9"/>
      <name val="SWISS"/>
    </font>
    <font>
      <sz val="11"/>
      <color rgb="FFC00000"/>
      <name val="Calibri"/>
      <family val="2"/>
      <scheme val="minor"/>
    </font>
    <font>
      <sz val="11"/>
      <name val="Arial"/>
      <family val="2"/>
    </font>
    <font>
      <sz val="9.5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.5"/>
      <color indexed="10"/>
      <name val="Calibri"/>
      <family val="2"/>
      <scheme val="minor"/>
    </font>
    <font>
      <sz val="10"/>
      <color indexed="10"/>
      <name val="Gill Sans"/>
      <family val="2"/>
    </font>
    <font>
      <sz val="8"/>
      <name val="Tahoma"/>
      <family val="2"/>
    </font>
    <font>
      <sz val="8"/>
      <name val="Gill Sans"/>
      <family val="2"/>
    </font>
    <font>
      <b/>
      <sz val="8"/>
      <name val="Tahoma"/>
      <family val="2"/>
    </font>
    <font>
      <b/>
      <sz val="8"/>
      <name val="Gill Sans"/>
      <family val="2"/>
    </font>
    <font>
      <sz val="8"/>
      <name val="Arial"/>
      <family val="2"/>
    </font>
    <font>
      <b/>
      <sz val="9"/>
      <color theme="3"/>
      <name val="SWISS"/>
    </font>
    <font>
      <sz val="9"/>
      <color theme="6" tint="-0.249977111117893"/>
      <name val="SWISS"/>
    </font>
    <font>
      <b/>
      <sz val="8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Arial"/>
      <family val="2"/>
    </font>
    <font>
      <sz val="12"/>
      <color indexed="17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12"/>
      <name val="Gill Sans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Arial"/>
      <family val="2"/>
    </font>
    <font>
      <sz val="12"/>
      <name val="Gill Sans"/>
      <family val="2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color indexed="10"/>
      <name val="Arial"/>
      <family val="2"/>
    </font>
    <font>
      <b/>
      <sz val="12"/>
      <color rgb="FF94363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Gill Sans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theme="5" tint="-0.499984740745262"/>
      <name val="Arial"/>
      <family val="2"/>
    </font>
    <font>
      <sz val="10"/>
      <color rgb="FF000000"/>
      <name val="Arial"/>
      <family val="2"/>
    </font>
    <font>
      <b/>
      <sz val="12"/>
      <color indexed="1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0"/>
      <color rgb="FF943634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indexed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1"/>
      <color rgb="FF000000"/>
      <name val="Calibri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rgb="FFC00000"/>
      <name val="Arial"/>
      <family val="2"/>
    </font>
    <font>
      <u/>
      <sz val="10"/>
      <color theme="10"/>
      <name val="Arial"/>
      <family val="2"/>
    </font>
    <font>
      <b/>
      <sz val="10"/>
      <color theme="5" tint="-0.249977111117893"/>
      <name val="Arial"/>
      <family val="2"/>
    </font>
    <font>
      <b/>
      <u/>
      <sz val="14"/>
      <color theme="5" tint="-0.249977111117893"/>
      <name val="Arial"/>
      <family val="2"/>
    </font>
    <font>
      <b/>
      <sz val="14"/>
      <color theme="5" tint="-0.249977111117893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C00000"/>
      <name val="Calibri"/>
      <family val="2"/>
    </font>
    <font>
      <b/>
      <sz val="10"/>
      <color rgb="FFC00000"/>
      <name val="Calibri"/>
      <family val="2"/>
    </font>
    <font>
      <sz val="10"/>
      <color theme="0" tint="-4.9989318521683403E-2"/>
      <name val="Arial"/>
      <family val="2"/>
    </font>
    <font>
      <sz val="10"/>
      <color theme="0" tint="-4.9989318521683403E-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9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 style="double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3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 applyBorder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3" borderId="0" applyNumberFormat="0" applyBorder="0" applyAlignment="0" applyProtection="0"/>
    <xf numFmtId="0" fontId="84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83" fillId="19" borderId="0" applyNumberFormat="0" applyBorder="0" applyAlignment="0" applyProtection="0"/>
    <xf numFmtId="0" fontId="83" fillId="20" borderId="0" applyNumberFormat="0" applyBorder="0" applyAlignment="0" applyProtection="0"/>
    <xf numFmtId="0" fontId="83" fillId="21" borderId="0" applyNumberFormat="0" applyBorder="0" applyAlignment="0" applyProtection="0"/>
    <xf numFmtId="0" fontId="83" fillId="16" borderId="0" applyNumberFormat="0" applyBorder="0" applyAlignment="0" applyProtection="0"/>
    <xf numFmtId="0" fontId="83" fillId="19" borderId="0" applyNumberFormat="0" applyBorder="0" applyAlignment="0" applyProtection="0"/>
    <xf numFmtId="0" fontId="83" fillId="22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16" borderId="0" applyNumberFormat="0" applyBorder="0" applyAlignment="0" applyProtection="0"/>
    <xf numFmtId="0" fontId="84" fillId="19" borderId="0" applyNumberFormat="0" applyBorder="0" applyAlignment="0" applyProtection="0"/>
    <xf numFmtId="0" fontId="84" fillId="22" borderId="0" applyNumberFormat="0" applyBorder="0" applyAlignment="0" applyProtection="0"/>
    <xf numFmtId="0" fontId="85" fillId="23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85" fillId="24" borderId="0" applyNumberFormat="0" applyBorder="0" applyAlignment="0" applyProtection="0"/>
    <xf numFmtId="0" fontId="85" fillId="25" borderId="0" applyNumberFormat="0" applyBorder="0" applyAlignment="0" applyProtection="0"/>
    <xf numFmtId="0" fontId="85" fillId="26" borderId="0" applyNumberFormat="0" applyBorder="0" applyAlignment="0" applyProtection="0"/>
    <xf numFmtId="0" fontId="86" fillId="23" borderId="0" applyNumberFormat="0" applyBorder="0" applyAlignment="0" applyProtection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86" fillId="24" borderId="0" applyNumberFormat="0" applyBorder="0" applyAlignment="0" applyProtection="0"/>
    <xf numFmtId="0" fontId="86" fillId="25" borderId="0" applyNumberFormat="0" applyBorder="0" applyAlignment="0" applyProtection="0"/>
    <xf numFmtId="0" fontId="86" fillId="26" borderId="0" applyNumberFormat="0" applyBorder="0" applyAlignment="0" applyProtection="0"/>
    <xf numFmtId="0" fontId="85" fillId="27" borderId="0" applyNumberFormat="0" applyBorder="0" applyAlignment="0" applyProtection="0"/>
    <xf numFmtId="0" fontId="85" fillId="28" borderId="0" applyNumberFormat="0" applyBorder="0" applyAlignment="0" applyProtection="0"/>
    <xf numFmtId="0" fontId="85" fillId="29" borderId="0" applyNumberFormat="0" applyBorder="0" applyAlignment="0" applyProtection="0"/>
    <xf numFmtId="0" fontId="85" fillId="24" borderId="0" applyNumberFormat="0" applyBorder="0" applyAlignment="0" applyProtection="0"/>
    <xf numFmtId="0" fontId="85" fillId="25" borderId="0" applyNumberFormat="0" applyBorder="0" applyAlignment="0" applyProtection="0"/>
    <xf numFmtId="0" fontId="85" fillId="30" borderId="0" applyNumberFormat="0" applyBorder="0" applyAlignment="0" applyProtection="0"/>
    <xf numFmtId="0" fontId="87" fillId="14" borderId="0" applyNumberFormat="0" applyBorder="0" applyAlignment="0" applyProtection="0"/>
    <xf numFmtId="0" fontId="88" fillId="15" borderId="0" applyNumberFormat="0" applyBorder="0" applyAlignment="0" applyProtection="0"/>
    <xf numFmtId="0" fontId="89" fillId="31" borderId="83" applyNumberFormat="0" applyAlignment="0" applyProtection="0"/>
    <xf numFmtId="0" fontId="90" fillId="31" borderId="83" applyNumberFormat="0" applyAlignment="0" applyProtection="0"/>
    <xf numFmtId="0" fontId="91" fillId="32" borderId="84" applyNumberFormat="0" applyAlignment="0" applyProtection="0"/>
    <xf numFmtId="0" fontId="92" fillId="0" borderId="85" applyNumberFormat="0" applyFill="0" applyAlignment="0" applyProtection="0"/>
    <xf numFmtId="0" fontId="93" fillId="32" borderId="84" applyNumberFormat="0" applyAlignment="0" applyProtection="0"/>
    <xf numFmtId="0" fontId="94" fillId="0" borderId="0" applyNumberFormat="0" applyFill="0" applyBorder="0" applyAlignment="0" applyProtection="0"/>
    <xf numFmtId="0" fontId="86" fillId="27" borderId="0" applyNumberFormat="0" applyBorder="0" applyAlignment="0" applyProtection="0"/>
    <xf numFmtId="0" fontId="86" fillId="28" borderId="0" applyNumberFormat="0" applyBorder="0" applyAlignment="0" applyProtection="0"/>
    <xf numFmtId="0" fontId="86" fillId="29" borderId="0" applyNumberFormat="0" applyBorder="0" applyAlignment="0" applyProtection="0"/>
    <xf numFmtId="0" fontId="86" fillId="24" borderId="0" applyNumberFormat="0" applyBorder="0" applyAlignment="0" applyProtection="0"/>
    <xf numFmtId="0" fontId="86" fillId="25" borderId="0" applyNumberFormat="0" applyBorder="0" applyAlignment="0" applyProtection="0"/>
    <xf numFmtId="0" fontId="86" fillId="30" borderId="0" applyNumberFormat="0" applyBorder="0" applyAlignment="0" applyProtection="0"/>
    <xf numFmtId="0" fontId="95" fillId="18" borderId="83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7" fillId="15" borderId="0" applyNumberFormat="0" applyBorder="0" applyAlignment="0" applyProtection="0"/>
    <xf numFmtId="0" fontId="98" fillId="0" borderId="86" applyNumberFormat="0" applyFill="0" applyAlignment="0" applyProtection="0"/>
    <xf numFmtId="0" fontId="99" fillId="0" borderId="87" applyNumberFormat="0" applyFill="0" applyAlignment="0" applyProtection="0"/>
    <xf numFmtId="0" fontId="100" fillId="0" borderId="88" applyNumberFormat="0" applyFill="0" applyAlignment="0" applyProtection="0"/>
    <xf numFmtId="0" fontId="100" fillId="0" borderId="0" applyNumberFormat="0" applyFill="0" applyBorder="0" applyAlignment="0" applyProtection="0"/>
    <xf numFmtId="0" fontId="101" fillId="14" borderId="0" applyNumberFormat="0" applyBorder="0" applyAlignment="0" applyProtection="0"/>
    <xf numFmtId="0" fontId="102" fillId="18" borderId="83" applyNumberFormat="0" applyAlignment="0" applyProtection="0"/>
    <xf numFmtId="0" fontId="103" fillId="0" borderId="85" applyNumberFormat="0" applyFill="0" applyAlignment="0" applyProtection="0"/>
    <xf numFmtId="178" fontId="2" fillId="0" borderId="0" applyFont="0" applyFill="0" applyBorder="0" applyAlignment="0" applyProtection="0"/>
    <xf numFmtId="164" fontId="10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Border="0"/>
    <xf numFmtId="0" fontId="2" fillId="0" borderId="0" applyBorder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4" fillId="0" borderId="0"/>
    <xf numFmtId="0" fontId="6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04" fillId="0" borderId="0"/>
    <xf numFmtId="0" fontId="2" fillId="33" borderId="89" applyNumberFormat="0" applyFont="0" applyAlignment="0" applyProtection="0"/>
    <xf numFmtId="0" fontId="2" fillId="33" borderId="89" applyNumberFormat="0" applyFont="0" applyAlignment="0" applyProtection="0"/>
    <xf numFmtId="0" fontId="106" fillId="31" borderId="90" applyNumberFormat="0" applyAlignment="0" applyProtection="0"/>
    <xf numFmtId="9" fontId="2" fillId="0" borderId="0" applyFont="0" applyFill="0" applyBorder="0" applyAlignment="0" applyProtection="0"/>
    <xf numFmtId="0" fontId="107" fillId="31" borderId="90" applyNumberFormat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86" applyNumberFormat="0" applyFill="0" applyAlignment="0" applyProtection="0"/>
    <xf numFmtId="0" fontId="112" fillId="0" borderId="87" applyNumberFormat="0" applyFill="0" applyAlignment="0" applyProtection="0"/>
    <xf numFmtId="0" fontId="94" fillId="0" borderId="88" applyNumberFormat="0" applyFill="0" applyAlignment="0" applyProtection="0"/>
    <xf numFmtId="0" fontId="110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5" fillId="0" borderId="0" applyNumberFormat="0" applyFill="0" applyBorder="0" applyAlignment="0" applyProtection="0"/>
  </cellStyleXfs>
  <cellXfs count="577">
    <xf numFmtId="0" fontId="0" fillId="0" borderId="0" xfId="0"/>
    <xf numFmtId="166" fontId="6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0" fillId="0" borderId="0" xfId="0" applyBorder="1"/>
    <xf numFmtId="0" fontId="0" fillId="0" borderId="0" xfId="0" applyBorder="1" applyAlignment="1">
      <alignment horizontal="centerContinuous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/>
    </xf>
    <xf numFmtId="49" fontId="7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center" vertical="center"/>
    </xf>
    <xf numFmtId="167" fontId="0" fillId="0" borderId="0" xfId="0" applyNumberFormat="1"/>
    <xf numFmtId="3" fontId="12" fillId="0" borderId="5" xfId="0" applyNumberFormat="1" applyFont="1" applyBorder="1"/>
    <xf numFmtId="167" fontId="12" fillId="0" borderId="0" xfId="0" applyNumberFormat="1" applyFont="1" applyBorder="1" applyAlignment="1">
      <alignment horizontal="right"/>
    </xf>
    <xf numFmtId="167" fontId="13" fillId="0" borderId="0" xfId="0" applyNumberFormat="1" applyFont="1" applyBorder="1"/>
    <xf numFmtId="168" fontId="12" fillId="0" borderId="0" xfId="0" applyNumberFormat="1" applyFont="1" applyBorder="1"/>
    <xf numFmtId="168" fontId="12" fillId="0" borderId="6" xfId="0" applyNumberFormat="1" applyFont="1" applyBorder="1"/>
    <xf numFmtId="168" fontId="14" fillId="0" borderId="6" xfId="0" applyNumberFormat="1" applyFont="1" applyBorder="1"/>
    <xf numFmtId="168" fontId="0" fillId="0" borderId="0" xfId="0" applyNumberFormat="1"/>
    <xf numFmtId="3" fontId="15" fillId="4" borderId="7" xfId="0" applyNumberFormat="1" applyFont="1" applyFill="1" applyBorder="1"/>
    <xf numFmtId="167" fontId="15" fillId="0" borderId="8" xfId="0" applyNumberFormat="1" applyFont="1" applyBorder="1" applyAlignment="1">
      <alignment horizontal="right"/>
    </xf>
    <xf numFmtId="167" fontId="9" fillId="0" borderId="8" xfId="0" applyNumberFormat="1" applyFont="1" applyBorder="1"/>
    <xf numFmtId="168" fontId="15" fillId="0" borderId="8" xfId="0" applyNumberFormat="1" applyFont="1" applyBorder="1"/>
    <xf numFmtId="168" fontId="15" fillId="0" borderId="4" xfId="0" applyNumberFormat="1" applyFont="1" applyBorder="1"/>
    <xf numFmtId="168" fontId="16" fillId="0" borderId="6" xfId="0" applyNumberFormat="1" applyFont="1" applyBorder="1"/>
    <xf numFmtId="167" fontId="2" fillId="0" borderId="0" xfId="0" applyNumberFormat="1" applyFont="1"/>
    <xf numFmtId="3" fontId="15" fillId="3" borderId="1" xfId="0" applyNumberFormat="1" applyFont="1" applyFill="1" applyBorder="1" applyAlignment="1">
      <alignment horizontal="center"/>
    </xf>
    <xf numFmtId="167" fontId="15" fillId="3" borderId="2" xfId="0" applyNumberFormat="1" applyFont="1" applyFill="1" applyBorder="1" applyAlignment="1">
      <alignment horizontal="right"/>
    </xf>
    <xf numFmtId="167" fontId="9" fillId="3" borderId="2" xfId="0" applyNumberFormat="1" applyFont="1" applyFill="1" applyBorder="1"/>
    <xf numFmtId="168" fontId="15" fillId="3" borderId="2" xfId="0" applyNumberFormat="1" applyFont="1" applyFill="1" applyBorder="1"/>
    <xf numFmtId="167" fontId="15" fillId="3" borderId="2" xfId="0" applyNumberFormat="1" applyFont="1" applyFill="1" applyBorder="1"/>
    <xf numFmtId="168" fontId="15" fillId="3" borderId="3" xfId="0" applyNumberFormat="1" applyFont="1" applyFill="1" applyBorder="1"/>
    <xf numFmtId="168" fontId="16" fillId="3" borderId="3" xfId="0" applyNumberFormat="1" applyFont="1" applyFill="1" applyBorder="1"/>
    <xf numFmtId="0" fontId="18" fillId="0" borderId="0" xfId="0" applyFont="1"/>
    <xf numFmtId="0" fontId="13" fillId="0" borderId="0" xfId="0" applyFont="1"/>
    <xf numFmtId="3" fontId="13" fillId="0" borderId="0" xfId="0" applyNumberFormat="1" applyFont="1"/>
    <xf numFmtId="3" fontId="18" fillId="0" borderId="0" xfId="0" applyNumberFormat="1" applyFont="1"/>
    <xf numFmtId="4" fontId="19" fillId="0" borderId="10" xfId="1" applyNumberFormat="1" applyFont="1" applyBorder="1" applyAlignment="1"/>
    <xf numFmtId="4" fontId="19" fillId="0" borderId="11" xfId="1" applyNumberFormat="1" applyFont="1" applyBorder="1" applyAlignment="1"/>
    <xf numFmtId="4" fontId="19" fillId="0" borderId="11" xfId="0" applyNumberFormat="1" applyFont="1" applyBorder="1" applyAlignment="1"/>
    <xf numFmtId="0" fontId="20" fillId="0" borderId="0" xfId="0" applyFont="1"/>
    <xf numFmtId="0" fontId="21" fillId="6" borderId="13" xfId="0" applyNumberFormat="1" applyFont="1" applyFill="1" applyBorder="1" applyAlignment="1">
      <alignment horizontal="centerContinuous" vertical="center" wrapText="1"/>
    </xf>
    <xf numFmtId="0" fontId="21" fillId="6" borderId="14" xfId="0" applyNumberFormat="1" applyFont="1" applyFill="1" applyBorder="1" applyAlignment="1">
      <alignment horizontal="centerContinuous" vertical="center" wrapText="1"/>
    </xf>
    <xf numFmtId="4" fontId="20" fillId="0" borderId="0" xfId="0" applyNumberFormat="1" applyFont="1"/>
    <xf numFmtId="0" fontId="21" fillId="6" borderId="16" xfId="0" applyNumberFormat="1" applyFont="1" applyFill="1" applyBorder="1" applyAlignment="1">
      <alignment horizontal="center" vertical="center" wrapText="1"/>
    </xf>
    <xf numFmtId="0" fontId="21" fillId="6" borderId="1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22" fillId="0" borderId="18" xfId="0" applyNumberFormat="1" applyFont="1" applyBorder="1" applyAlignment="1"/>
    <xf numFmtId="4" fontId="23" fillId="7" borderId="19" xfId="2" applyNumberFormat="1" applyFont="1" applyFill="1" applyBorder="1" applyAlignment="1"/>
    <xf numFmtId="4" fontId="23" fillId="7" borderId="20" xfId="2" applyNumberFormat="1" applyFont="1" applyFill="1" applyBorder="1" applyAlignment="1"/>
    <xf numFmtId="4" fontId="23" fillId="7" borderId="14" xfId="2" applyNumberFormat="1" applyFont="1" applyFill="1" applyBorder="1" applyAlignment="1"/>
    <xf numFmtId="4" fontId="23" fillId="7" borderId="14" xfId="0" applyNumberFormat="1" applyFont="1" applyFill="1" applyBorder="1" applyAlignment="1"/>
    <xf numFmtId="3" fontId="22" fillId="0" borderId="21" xfId="0" applyNumberFormat="1" applyFont="1" applyBorder="1" applyAlignment="1"/>
    <xf numFmtId="4" fontId="23" fillId="7" borderId="22" xfId="2" applyNumberFormat="1" applyFont="1" applyFill="1" applyBorder="1" applyAlignment="1"/>
    <xf numFmtId="4" fontId="23" fillId="7" borderId="23" xfId="2" applyNumberFormat="1" applyFont="1" applyFill="1" applyBorder="1" applyAlignment="1"/>
    <xf numFmtId="4" fontId="23" fillId="7" borderId="24" xfId="2" applyNumberFormat="1" applyFont="1" applyFill="1" applyBorder="1" applyAlignment="1"/>
    <xf numFmtId="4" fontId="23" fillId="7" borderId="24" xfId="0" applyNumberFormat="1" applyFont="1" applyFill="1" applyBorder="1" applyAlignment="1"/>
    <xf numFmtId="3" fontId="24" fillId="0" borderId="21" xfId="0" applyNumberFormat="1" applyFont="1" applyBorder="1" applyAlignment="1"/>
    <xf numFmtId="4" fontId="25" fillId="7" borderId="25" xfId="2" applyNumberFormat="1" applyFont="1" applyFill="1" applyBorder="1" applyAlignment="1"/>
    <xf numFmtId="4" fontId="25" fillId="7" borderId="26" xfId="2" applyNumberFormat="1" applyFont="1" applyFill="1" applyBorder="1" applyAlignment="1"/>
    <xf numFmtId="4" fontId="25" fillId="7" borderId="27" xfId="2" applyNumberFormat="1" applyFont="1" applyFill="1" applyBorder="1" applyAlignment="1"/>
    <xf numFmtId="4" fontId="25" fillId="7" borderId="27" xfId="0" applyNumberFormat="1" applyFont="1" applyFill="1" applyBorder="1" applyAlignment="1"/>
    <xf numFmtId="4" fontId="23" fillId="7" borderId="28" xfId="2" applyNumberFormat="1" applyFont="1" applyFill="1" applyBorder="1" applyAlignment="1"/>
    <xf numFmtId="4" fontId="23" fillId="7" borderId="29" xfId="2" applyNumberFormat="1" applyFont="1" applyFill="1" applyBorder="1" applyAlignment="1"/>
    <xf numFmtId="4" fontId="23" fillId="7" borderId="30" xfId="2" applyNumberFormat="1" applyFont="1" applyFill="1" applyBorder="1" applyAlignment="1"/>
    <xf numFmtId="4" fontId="23" fillId="7" borderId="30" xfId="0" applyNumberFormat="1" applyFont="1" applyFill="1" applyBorder="1" applyAlignment="1"/>
    <xf numFmtId="4" fontId="25" fillId="7" borderId="28" xfId="2" applyNumberFormat="1" applyFont="1" applyFill="1" applyBorder="1" applyAlignment="1"/>
    <xf numFmtId="4" fontId="25" fillId="7" borderId="29" xfId="2" applyNumberFormat="1" applyFont="1" applyFill="1" applyBorder="1" applyAlignment="1"/>
    <xf numFmtId="4" fontId="25" fillId="7" borderId="30" xfId="2" applyNumberFormat="1" applyFont="1" applyFill="1" applyBorder="1" applyAlignment="1"/>
    <xf numFmtId="4" fontId="25" fillId="7" borderId="30" xfId="0" applyNumberFormat="1" applyFont="1" applyFill="1" applyBorder="1" applyAlignment="1"/>
    <xf numFmtId="4" fontId="25" fillId="7" borderId="31" xfId="2" applyNumberFormat="1" applyFont="1" applyFill="1" applyBorder="1" applyAlignment="1"/>
    <xf numFmtId="4" fontId="25" fillId="7" borderId="31" xfId="0" applyNumberFormat="1" applyFont="1" applyFill="1" applyBorder="1" applyAlignment="1"/>
    <xf numFmtId="3" fontId="24" fillId="8" borderId="32" xfId="0" applyNumberFormat="1" applyFont="1" applyFill="1" applyBorder="1" applyAlignment="1"/>
    <xf numFmtId="4" fontId="25" fillId="7" borderId="33" xfId="2" applyNumberFormat="1" applyFont="1" applyFill="1" applyBorder="1" applyAlignment="1"/>
    <xf numFmtId="4" fontId="25" fillId="7" borderId="34" xfId="2" applyNumberFormat="1" applyFont="1" applyFill="1" applyBorder="1" applyAlignment="1"/>
    <xf numFmtId="4" fontId="25" fillId="7" borderId="35" xfId="2" applyNumberFormat="1" applyFont="1" applyFill="1" applyBorder="1" applyAlignment="1"/>
    <xf numFmtId="4" fontId="25" fillId="7" borderId="35" xfId="0" applyNumberFormat="1" applyFont="1" applyFill="1" applyBorder="1" applyAlignment="1"/>
    <xf numFmtId="0" fontId="18" fillId="0" borderId="0" xfId="0" applyFont="1" applyAlignment="1">
      <alignment horizontal="centerContinuous"/>
    </xf>
    <xf numFmtId="49" fontId="26" fillId="0" borderId="0" xfId="0" applyNumberFormat="1" applyFont="1" applyBorder="1" applyAlignment="1">
      <alignment horizontal="centerContinuous" vertical="center"/>
    </xf>
    <xf numFmtId="49" fontId="7" fillId="0" borderId="0" xfId="0" applyNumberFormat="1" applyFont="1" applyBorder="1" applyAlignment="1">
      <alignment horizontal="left" vertical="center" indent="1"/>
    </xf>
    <xf numFmtId="168" fontId="13" fillId="0" borderId="6" xfId="0" applyNumberFormat="1" applyFont="1" applyBorder="1"/>
    <xf numFmtId="3" fontId="27" fillId="0" borderId="18" xfId="1" applyNumberFormat="1" applyFont="1" applyBorder="1" applyAlignment="1"/>
    <xf numFmtId="4" fontId="28" fillId="0" borderId="36" xfId="1" applyNumberFormat="1" applyFont="1" applyBorder="1" applyAlignment="1"/>
    <xf numFmtId="4" fontId="28" fillId="0" borderId="37" xfId="1" applyNumberFormat="1" applyFont="1" applyBorder="1" applyAlignment="1"/>
    <xf numFmtId="4" fontId="28" fillId="0" borderId="37" xfId="0" applyNumberFormat="1" applyFont="1" applyBorder="1" applyAlignment="1"/>
    <xf numFmtId="168" fontId="20" fillId="0" borderId="0" xfId="0" applyNumberFormat="1" applyFont="1"/>
    <xf numFmtId="3" fontId="22" fillId="0" borderId="21" xfId="1" applyNumberFormat="1" applyFont="1" applyBorder="1" applyAlignment="1"/>
    <xf numFmtId="4" fontId="23" fillId="7" borderId="19" xfId="3" applyNumberFormat="1" applyFont="1" applyFill="1" applyBorder="1" applyAlignment="1"/>
    <xf numFmtId="4" fontId="23" fillId="7" borderId="20" xfId="3" applyNumberFormat="1" applyFont="1" applyFill="1" applyBorder="1" applyAlignment="1"/>
    <xf numFmtId="4" fontId="23" fillId="7" borderId="14" xfId="3" applyNumberFormat="1" applyFont="1" applyFill="1" applyBorder="1" applyAlignment="1"/>
    <xf numFmtId="4" fontId="23" fillId="7" borderId="22" xfId="3" applyNumberFormat="1" applyFont="1" applyFill="1" applyBorder="1" applyAlignment="1"/>
    <xf numFmtId="4" fontId="23" fillId="7" borderId="23" xfId="3" applyNumberFormat="1" applyFont="1" applyFill="1" applyBorder="1" applyAlignment="1"/>
    <xf numFmtId="4" fontId="23" fillId="7" borderId="24" xfId="3" applyNumberFormat="1" applyFont="1" applyFill="1" applyBorder="1" applyAlignment="1"/>
    <xf numFmtId="0" fontId="14" fillId="0" borderId="0" xfId="0" applyFont="1"/>
    <xf numFmtId="4" fontId="25" fillId="7" borderId="25" xfId="3" applyNumberFormat="1" applyFont="1" applyFill="1" applyBorder="1" applyAlignment="1"/>
    <xf numFmtId="4" fontId="25" fillId="7" borderId="26" xfId="3" applyNumberFormat="1" applyFont="1" applyFill="1" applyBorder="1" applyAlignment="1"/>
    <xf numFmtId="4" fontId="25" fillId="7" borderId="27" xfId="3" applyNumberFormat="1" applyFont="1" applyFill="1" applyBorder="1" applyAlignment="1"/>
    <xf numFmtId="4" fontId="23" fillId="7" borderId="28" xfId="3" applyNumberFormat="1" applyFont="1" applyFill="1" applyBorder="1" applyAlignment="1"/>
    <xf numFmtId="4" fontId="23" fillId="7" borderId="29" xfId="3" applyNumberFormat="1" applyFont="1" applyFill="1" applyBorder="1" applyAlignment="1"/>
    <xf numFmtId="4" fontId="23" fillId="7" borderId="30" xfId="3" applyNumberFormat="1" applyFont="1" applyFill="1" applyBorder="1" applyAlignment="1"/>
    <xf numFmtId="4" fontId="14" fillId="0" borderId="0" xfId="0" applyNumberFormat="1" applyFont="1"/>
    <xf numFmtId="4" fontId="25" fillId="7" borderId="28" xfId="3" applyNumberFormat="1" applyFont="1" applyFill="1" applyBorder="1" applyAlignment="1"/>
    <xf numFmtId="4" fontId="25" fillId="7" borderId="29" xfId="3" applyNumberFormat="1" applyFont="1" applyFill="1" applyBorder="1" applyAlignment="1"/>
    <xf numFmtId="4" fontId="25" fillId="7" borderId="30" xfId="3" applyNumberFormat="1" applyFont="1" applyFill="1" applyBorder="1" applyAlignment="1"/>
    <xf numFmtId="4" fontId="25" fillId="7" borderId="31" xfId="3" applyNumberFormat="1" applyFont="1" applyFill="1" applyBorder="1" applyAlignment="1"/>
    <xf numFmtId="4" fontId="25" fillId="7" borderId="33" xfId="3" applyNumberFormat="1" applyFont="1" applyFill="1" applyBorder="1" applyAlignment="1"/>
    <xf numFmtId="4" fontId="25" fillId="7" borderId="34" xfId="3" applyNumberFormat="1" applyFont="1" applyFill="1" applyBorder="1" applyAlignment="1"/>
    <xf numFmtId="4" fontId="25" fillId="7" borderId="35" xfId="3" applyNumberFormat="1" applyFont="1" applyFill="1" applyBorder="1" applyAlignment="1"/>
    <xf numFmtId="3" fontId="0" fillId="0" borderId="0" xfId="0" applyNumberFormat="1"/>
    <xf numFmtId="168" fontId="9" fillId="3" borderId="3" xfId="0" applyNumberFormat="1" applyFont="1" applyFill="1" applyBorder="1"/>
    <xf numFmtId="0" fontId="20" fillId="0" borderId="0" xfId="0" applyFont="1" applyAlignment="1"/>
    <xf numFmtId="0" fontId="21" fillId="6" borderId="12" xfId="0" applyNumberFormat="1" applyFont="1" applyFill="1" applyBorder="1" applyAlignment="1">
      <alignment horizontal="center" vertical="center" wrapText="1"/>
    </xf>
    <xf numFmtId="0" fontId="21" fillId="6" borderId="13" xfId="0" applyNumberFormat="1" applyFont="1" applyFill="1" applyBorder="1" applyAlignment="1">
      <alignment horizontal="center" vertical="center" wrapText="1"/>
    </xf>
    <xf numFmtId="0" fontId="21" fillId="6" borderId="14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/>
    <xf numFmtId="0" fontId="0" fillId="0" borderId="0" xfId="0" applyAlignment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4" fontId="0" fillId="0" borderId="0" xfId="0" applyNumberFormat="1" applyAlignment="1"/>
    <xf numFmtId="4" fontId="23" fillId="7" borderId="19" xfId="4" applyNumberFormat="1" applyFont="1" applyFill="1" applyBorder="1" applyAlignment="1"/>
    <xf numFmtId="4" fontId="23" fillId="7" borderId="20" xfId="4" applyNumberFormat="1" applyFont="1" applyFill="1" applyBorder="1" applyAlignment="1"/>
    <xf numFmtId="4" fontId="23" fillId="7" borderId="14" xfId="4" applyNumberFormat="1" applyFont="1" applyFill="1" applyBorder="1" applyAlignment="1"/>
    <xf numFmtId="4" fontId="23" fillId="7" borderId="22" xfId="4" applyNumberFormat="1" applyFont="1" applyFill="1" applyBorder="1" applyAlignment="1"/>
    <xf numFmtId="4" fontId="23" fillId="7" borderId="23" xfId="4" applyNumberFormat="1" applyFont="1" applyFill="1" applyBorder="1" applyAlignment="1"/>
    <xf numFmtId="4" fontId="23" fillId="7" borderId="24" xfId="4" applyNumberFormat="1" applyFont="1" applyFill="1" applyBorder="1" applyAlignment="1"/>
    <xf numFmtId="4" fontId="25" fillId="7" borderId="25" xfId="4" applyNumberFormat="1" applyFont="1" applyFill="1" applyBorder="1" applyAlignment="1"/>
    <xf numFmtId="4" fontId="25" fillId="7" borderId="26" xfId="4" applyNumberFormat="1" applyFont="1" applyFill="1" applyBorder="1" applyAlignment="1"/>
    <xf numFmtId="4" fontId="25" fillId="7" borderId="27" xfId="4" applyNumberFormat="1" applyFont="1" applyFill="1" applyBorder="1" applyAlignment="1"/>
    <xf numFmtId="4" fontId="23" fillId="7" borderId="28" xfId="4" applyNumberFormat="1" applyFont="1" applyFill="1" applyBorder="1" applyAlignment="1"/>
    <xf numFmtId="4" fontId="23" fillId="7" borderId="29" xfId="4" applyNumberFormat="1" applyFont="1" applyFill="1" applyBorder="1" applyAlignment="1"/>
    <xf numFmtId="4" fontId="23" fillId="7" borderId="30" xfId="4" applyNumberFormat="1" applyFont="1" applyFill="1" applyBorder="1" applyAlignment="1"/>
    <xf numFmtId="4" fontId="25" fillId="7" borderId="28" xfId="4" applyNumberFormat="1" applyFont="1" applyFill="1" applyBorder="1" applyAlignment="1"/>
    <xf numFmtId="4" fontId="25" fillId="7" borderId="29" xfId="4" applyNumberFormat="1" applyFont="1" applyFill="1" applyBorder="1" applyAlignment="1"/>
    <xf numFmtId="4" fontId="25" fillId="7" borderId="30" xfId="4" applyNumberFormat="1" applyFont="1" applyFill="1" applyBorder="1" applyAlignment="1"/>
    <xf numFmtId="4" fontId="25" fillId="7" borderId="31" xfId="4" applyNumberFormat="1" applyFont="1" applyFill="1" applyBorder="1" applyAlignment="1"/>
    <xf numFmtId="4" fontId="25" fillId="7" borderId="33" xfId="4" applyNumberFormat="1" applyFont="1" applyFill="1" applyBorder="1" applyAlignment="1"/>
    <xf numFmtId="4" fontId="25" fillId="7" borderId="34" xfId="4" applyNumberFormat="1" applyFont="1" applyFill="1" applyBorder="1" applyAlignment="1"/>
    <xf numFmtId="4" fontId="25" fillId="7" borderId="35" xfId="4" applyNumberFormat="1" applyFont="1" applyFill="1" applyBorder="1" applyAlignment="1"/>
    <xf numFmtId="10" fontId="18" fillId="0" borderId="0" xfId="0" applyNumberFormat="1" applyFont="1"/>
    <xf numFmtId="4" fontId="18" fillId="0" borderId="0" xfId="0" applyNumberFormat="1" applyFont="1"/>
    <xf numFmtId="0" fontId="29" fillId="0" borderId="0" xfId="0" applyFont="1" applyBorder="1" applyAlignment="1">
      <alignment horizontal="centerContinuous" vertical="center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31" fillId="0" borderId="0" xfId="0" applyFont="1" applyBorder="1" applyAlignment="1">
      <alignment horizontal="centerContinuous"/>
    </xf>
    <xf numFmtId="1" fontId="0" fillId="0" borderId="0" xfId="0" applyNumberFormat="1"/>
    <xf numFmtId="166" fontId="7" fillId="0" borderId="0" xfId="0" applyNumberFormat="1" applyFont="1" applyBorder="1" applyAlignment="1">
      <alignment horizontal="left" vertical="center" indent="1"/>
    </xf>
    <xf numFmtId="0" fontId="32" fillId="0" borderId="0" xfId="0" applyFont="1" applyBorder="1" applyAlignment="1">
      <alignment horizontal="center" vertical="center"/>
    </xf>
    <xf numFmtId="168" fontId="32" fillId="0" borderId="0" xfId="0" applyNumberFormat="1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right" vertical="center"/>
    </xf>
    <xf numFmtId="0" fontId="32" fillId="0" borderId="0" xfId="0" applyFont="1" applyBorder="1" applyAlignment="1"/>
    <xf numFmtId="166" fontId="34" fillId="0" borderId="8" xfId="0" applyNumberFormat="1" applyFont="1" applyBorder="1" applyAlignment="1">
      <alignment horizontal="centerContinuous" vertical="center"/>
    </xf>
    <xf numFmtId="0" fontId="31" fillId="0" borderId="8" xfId="0" applyFont="1" applyBorder="1"/>
    <xf numFmtId="0" fontId="9" fillId="3" borderId="38" xfId="0" applyFont="1" applyFill="1" applyBorder="1"/>
    <xf numFmtId="3" fontId="9" fillId="3" borderId="1" xfId="0" applyNumberFormat="1" applyFont="1" applyFill="1" applyBorder="1" applyAlignment="1">
      <alignment horizontal="centerContinuous"/>
    </xf>
    <xf numFmtId="3" fontId="9" fillId="3" borderId="2" xfId="0" applyNumberFormat="1" applyFont="1" applyFill="1" applyBorder="1" applyAlignment="1">
      <alignment horizontal="centerContinuous"/>
    </xf>
    <xf numFmtId="3" fontId="9" fillId="3" borderId="3" xfId="0" applyNumberFormat="1" applyFont="1" applyFill="1" applyBorder="1" applyAlignment="1">
      <alignment horizontal="centerContinuous"/>
    </xf>
    <xf numFmtId="0" fontId="9" fillId="3" borderId="7" xfId="0" applyFont="1" applyFill="1" applyBorder="1" applyAlignment="1">
      <alignment horizontal="center" vertical="top"/>
    </xf>
    <xf numFmtId="3" fontId="9" fillId="3" borderId="7" xfId="0" applyNumberFormat="1" applyFont="1" applyFill="1" applyBorder="1" applyAlignment="1">
      <alignment horizontal="center" vertical="center"/>
    </xf>
    <xf numFmtId="3" fontId="9" fillId="3" borderId="8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13" fillId="0" borderId="5" xfId="0" applyNumberFormat="1" applyFont="1" applyBorder="1"/>
    <xf numFmtId="168" fontId="13" fillId="0" borderId="5" xfId="0" applyNumberFormat="1" applyFont="1" applyBorder="1"/>
    <xf numFmtId="168" fontId="13" fillId="0" borderId="0" xfId="0" applyNumberFormat="1" applyFont="1" applyBorder="1"/>
    <xf numFmtId="168" fontId="13" fillId="0" borderId="9" xfId="0" applyNumberFormat="1" applyFont="1" applyBorder="1"/>
    <xf numFmtId="168" fontId="13" fillId="0" borderId="39" xfId="0" applyNumberFormat="1" applyFont="1" applyBorder="1"/>
    <xf numFmtId="3" fontId="9" fillId="4" borderId="7" xfId="0" applyNumberFormat="1" applyFont="1" applyFill="1" applyBorder="1"/>
    <xf numFmtId="168" fontId="9" fillId="0" borderId="7" xfId="0" applyNumberFormat="1" applyFont="1" applyBorder="1"/>
    <xf numFmtId="168" fontId="9" fillId="0" borderId="8" xfId="0" applyNumberFormat="1" applyFont="1" applyBorder="1"/>
    <xf numFmtId="168" fontId="9" fillId="0" borderId="4" xfId="0" applyNumberFormat="1" applyFont="1" applyBorder="1"/>
    <xf numFmtId="3" fontId="9" fillId="0" borderId="5" xfId="0" applyNumberFormat="1" applyFont="1" applyBorder="1"/>
    <xf numFmtId="168" fontId="9" fillId="0" borderId="5" xfId="0" applyNumberFormat="1" applyFont="1" applyBorder="1"/>
    <xf numFmtId="168" fontId="9" fillId="0" borderId="0" xfId="0" applyNumberFormat="1" applyFont="1" applyBorder="1"/>
    <xf numFmtId="168" fontId="9" fillId="0" borderId="6" xfId="0" applyNumberFormat="1" applyFont="1" applyBorder="1"/>
    <xf numFmtId="3" fontId="13" fillId="4" borderId="7" xfId="0" applyNumberFormat="1" applyFont="1" applyFill="1" applyBorder="1"/>
    <xf numFmtId="168" fontId="13" fillId="0" borderId="7" xfId="0" applyNumberFormat="1" applyFont="1" applyBorder="1"/>
    <xf numFmtId="168" fontId="13" fillId="0" borderId="8" xfId="0" applyNumberFormat="1" applyFont="1" applyBorder="1"/>
    <xf numFmtId="168" fontId="13" fillId="0" borderId="4" xfId="0" applyNumberFormat="1" applyFont="1" applyBorder="1"/>
    <xf numFmtId="3" fontId="9" fillId="3" borderId="40" xfId="0" applyNumberFormat="1" applyFont="1" applyFill="1" applyBorder="1"/>
    <xf numFmtId="168" fontId="9" fillId="3" borderId="1" xfId="0" applyNumberFormat="1" applyFont="1" applyFill="1" applyBorder="1"/>
    <xf numFmtId="168" fontId="9" fillId="3" borderId="2" xfId="0" applyNumberFormat="1" applyFont="1" applyFill="1" applyBorder="1"/>
    <xf numFmtId="10" fontId="0" fillId="0" borderId="0" xfId="0" applyNumberFormat="1"/>
    <xf numFmtId="168" fontId="17" fillId="0" borderId="0" xfId="0" applyNumberFormat="1" applyFont="1"/>
    <xf numFmtId="0" fontId="18" fillId="0" borderId="0" xfId="0" applyFont="1" applyBorder="1"/>
    <xf numFmtId="168" fontId="18" fillId="0" borderId="0" xfId="0" applyNumberFormat="1" applyFont="1"/>
    <xf numFmtId="0" fontId="35" fillId="0" borderId="0" xfId="0" applyFont="1"/>
    <xf numFmtId="4" fontId="23" fillId="0" borderId="0" xfId="0" applyNumberFormat="1" applyFont="1" applyBorder="1" applyAlignment="1"/>
    <xf numFmtId="168" fontId="18" fillId="0" borderId="0" xfId="0" applyNumberFormat="1" applyFont="1" applyBorder="1"/>
    <xf numFmtId="0" fontId="2" fillId="0" borderId="0" xfId="0" applyFont="1"/>
    <xf numFmtId="3" fontId="36" fillId="0" borderId="41" xfId="0" applyNumberFormat="1" applyFont="1" applyBorder="1" applyAlignment="1"/>
    <xf numFmtId="3" fontId="36" fillId="0" borderId="42" xfId="0" applyNumberFormat="1" applyFont="1" applyBorder="1" applyAlignment="1"/>
    <xf numFmtId="0" fontId="37" fillId="0" borderId="0" xfId="0" applyFont="1" applyBorder="1"/>
    <xf numFmtId="168" fontId="2" fillId="0" borderId="0" xfId="0" applyNumberFormat="1" applyFont="1"/>
    <xf numFmtId="169" fontId="0" fillId="0" borderId="0" xfId="0" applyNumberFormat="1"/>
    <xf numFmtId="3" fontId="38" fillId="0" borderId="42" xfId="0" applyNumberFormat="1" applyFont="1" applyBorder="1" applyAlignment="1"/>
    <xf numFmtId="4" fontId="25" fillId="0" borderId="0" xfId="0" applyNumberFormat="1" applyFont="1" applyBorder="1" applyAlignment="1"/>
    <xf numFmtId="168" fontId="11" fillId="0" borderId="0" xfId="0" applyNumberFormat="1" applyFont="1" applyBorder="1" applyAlignment="1">
      <alignment horizontal="right"/>
    </xf>
    <xf numFmtId="10" fontId="11" fillId="0" borderId="0" xfId="0" applyNumberFormat="1" applyFont="1" applyBorder="1"/>
    <xf numFmtId="3" fontId="37" fillId="0" borderId="0" xfId="0" applyNumberFormat="1" applyFont="1" applyBorder="1"/>
    <xf numFmtId="168" fontId="39" fillId="0" borderId="0" xfId="0" applyNumberFormat="1" applyFont="1" applyBorder="1"/>
    <xf numFmtId="168" fontId="39" fillId="3" borderId="2" xfId="0" applyNumberFormat="1" applyFont="1" applyFill="1" applyBorder="1"/>
    <xf numFmtId="3" fontId="38" fillId="8" borderId="43" xfId="0" applyNumberFormat="1" applyFont="1" applyFill="1" applyBorder="1" applyAlignment="1"/>
    <xf numFmtId="4" fontId="25" fillId="0" borderId="44" xfId="0" applyNumberFormat="1" applyFont="1" applyBorder="1" applyAlignment="1"/>
    <xf numFmtId="4" fontId="40" fillId="0" borderId="0" xfId="0" applyNumberFormat="1" applyFont="1"/>
    <xf numFmtId="0" fontId="37" fillId="0" borderId="0" xfId="0" applyFont="1"/>
    <xf numFmtId="4" fontId="23" fillId="7" borderId="19" xfId="5" applyNumberFormat="1" applyFont="1" applyFill="1" applyBorder="1" applyAlignment="1"/>
    <xf numFmtId="4" fontId="23" fillId="7" borderId="20" xfId="5" applyNumberFormat="1" applyFont="1" applyFill="1" applyBorder="1" applyAlignment="1"/>
    <xf numFmtId="4" fontId="42" fillId="0" borderId="36" xfId="0" applyNumberFormat="1" applyFont="1" applyBorder="1" applyAlignment="1"/>
    <xf numFmtId="4" fontId="23" fillId="7" borderId="19" xfId="6" applyNumberFormat="1" applyFont="1" applyFill="1" applyBorder="1" applyAlignment="1"/>
    <xf numFmtId="4" fontId="23" fillId="7" borderId="20" xfId="6" applyNumberFormat="1" applyFont="1" applyFill="1" applyBorder="1" applyAlignment="1"/>
    <xf numFmtId="4" fontId="23" fillId="7" borderId="50" xfId="6" applyNumberFormat="1" applyFont="1" applyFill="1" applyBorder="1" applyAlignment="1"/>
    <xf numFmtId="4" fontId="23" fillId="7" borderId="22" xfId="5" applyNumberFormat="1" applyFont="1" applyFill="1" applyBorder="1" applyAlignment="1"/>
    <xf numFmtId="4" fontId="23" fillId="7" borderId="23" xfId="5" applyNumberFormat="1" applyFont="1" applyFill="1" applyBorder="1" applyAlignment="1"/>
    <xf numFmtId="4" fontId="42" fillId="0" borderId="10" xfId="0" applyNumberFormat="1" applyFont="1" applyBorder="1" applyAlignment="1"/>
    <xf numFmtId="4" fontId="23" fillId="7" borderId="22" xfId="6" applyNumberFormat="1" applyFont="1" applyFill="1" applyBorder="1" applyAlignment="1"/>
    <xf numFmtId="4" fontId="23" fillId="7" borderId="23" xfId="6" applyNumberFormat="1" applyFont="1" applyFill="1" applyBorder="1" applyAlignment="1"/>
    <xf numFmtId="4" fontId="23" fillId="7" borderId="51" xfId="6" applyNumberFormat="1" applyFont="1" applyFill="1" applyBorder="1" applyAlignment="1"/>
    <xf numFmtId="4" fontId="25" fillId="7" borderId="25" xfId="5" applyNumberFormat="1" applyFont="1" applyFill="1" applyBorder="1" applyAlignment="1"/>
    <xf numFmtId="4" fontId="25" fillId="7" borderId="26" xfId="5" applyNumberFormat="1" applyFont="1" applyFill="1" applyBorder="1" applyAlignment="1"/>
    <xf numFmtId="4" fontId="25" fillId="7" borderId="25" xfId="6" applyNumberFormat="1" applyFont="1" applyFill="1" applyBorder="1" applyAlignment="1"/>
    <xf numFmtId="4" fontId="25" fillId="7" borderId="26" xfId="6" applyNumberFormat="1" applyFont="1" applyFill="1" applyBorder="1" applyAlignment="1"/>
    <xf numFmtId="4" fontId="25" fillId="7" borderId="52" xfId="6" applyNumberFormat="1" applyFont="1" applyFill="1" applyBorder="1" applyAlignment="1"/>
    <xf numFmtId="4" fontId="23" fillId="7" borderId="28" xfId="5" applyNumberFormat="1" applyFont="1" applyFill="1" applyBorder="1" applyAlignment="1"/>
    <xf numFmtId="4" fontId="23" fillId="7" borderId="29" xfId="5" applyNumberFormat="1" applyFont="1" applyFill="1" applyBorder="1" applyAlignment="1"/>
    <xf numFmtId="4" fontId="23" fillId="7" borderId="28" xfId="6" applyNumberFormat="1" applyFont="1" applyFill="1" applyBorder="1" applyAlignment="1"/>
    <xf numFmtId="4" fontId="23" fillId="7" borderId="29" xfId="6" applyNumberFormat="1" applyFont="1" applyFill="1" applyBorder="1" applyAlignment="1"/>
    <xf numFmtId="4" fontId="23" fillId="7" borderId="53" xfId="6" applyNumberFormat="1" applyFont="1" applyFill="1" applyBorder="1" applyAlignment="1"/>
    <xf numFmtId="4" fontId="25" fillId="7" borderId="28" xfId="5" applyNumberFormat="1" applyFont="1" applyFill="1" applyBorder="1" applyAlignment="1"/>
    <xf numFmtId="4" fontId="25" fillId="7" borderId="29" xfId="5" applyNumberFormat="1" applyFont="1" applyFill="1" applyBorder="1" applyAlignment="1"/>
    <xf numFmtId="4" fontId="25" fillId="7" borderId="28" xfId="6" applyNumberFormat="1" applyFont="1" applyFill="1" applyBorder="1" applyAlignment="1"/>
    <xf numFmtId="4" fontId="25" fillId="7" borderId="29" xfId="6" applyNumberFormat="1" applyFont="1" applyFill="1" applyBorder="1" applyAlignment="1"/>
    <xf numFmtId="4" fontId="25" fillId="7" borderId="53" xfId="6" applyNumberFormat="1" applyFont="1" applyFill="1" applyBorder="1" applyAlignment="1"/>
    <xf numFmtId="4" fontId="25" fillId="7" borderId="33" xfId="5" applyNumberFormat="1" applyFont="1" applyFill="1" applyBorder="1" applyAlignment="1"/>
    <xf numFmtId="4" fontId="25" fillId="7" borderId="34" xfId="5" applyNumberFormat="1" applyFont="1" applyFill="1" applyBorder="1" applyAlignment="1"/>
    <xf numFmtId="4" fontId="42" fillId="0" borderId="54" xfId="0" applyNumberFormat="1" applyFont="1" applyBorder="1" applyAlignment="1"/>
    <xf numFmtId="3" fontId="43" fillId="7" borderId="33" xfId="6" applyNumberFormat="1" applyFont="1" applyFill="1" applyBorder="1" applyAlignment="1"/>
    <xf numFmtId="3" fontId="43" fillId="7" borderId="34" xfId="6" applyNumberFormat="1" applyFont="1" applyFill="1" applyBorder="1" applyAlignment="1"/>
    <xf numFmtId="3" fontId="43" fillId="7" borderId="55" xfId="6" applyNumberFormat="1" applyFont="1" applyFill="1" applyBorder="1" applyAlignment="1"/>
    <xf numFmtId="4" fontId="18" fillId="0" borderId="0" xfId="0" applyNumberFormat="1" applyFont="1" applyBorder="1"/>
    <xf numFmtId="3" fontId="16" fillId="3" borderId="7" xfId="0" applyNumberFormat="1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0" fontId="13" fillId="0" borderId="0" xfId="7" applyFont="1"/>
    <xf numFmtId="0" fontId="9" fillId="0" borderId="0" xfId="7" applyFont="1"/>
    <xf numFmtId="0" fontId="9" fillId="0" borderId="0" xfId="7" applyFont="1" applyAlignment="1">
      <alignment horizontal="right" indent="1"/>
    </xf>
    <xf numFmtId="0" fontId="2" fillId="0" borderId="0" xfId="7"/>
    <xf numFmtId="0" fontId="9" fillId="0" borderId="0" xfId="7" applyFont="1" applyAlignment="1">
      <alignment horizontal="centerContinuous"/>
    </xf>
    <xf numFmtId="0" fontId="44" fillId="6" borderId="0" xfId="7" applyFont="1" applyFill="1" applyBorder="1" applyAlignment="1">
      <alignment horizontal="centerContinuous" vertical="center"/>
    </xf>
    <xf numFmtId="0" fontId="26" fillId="6" borderId="0" xfId="7" applyFont="1" applyFill="1" applyBorder="1" applyAlignment="1">
      <alignment horizontal="centerContinuous" vertical="center"/>
    </xf>
    <xf numFmtId="0" fontId="45" fillId="6" borderId="0" xfId="7" applyFont="1" applyFill="1" applyBorder="1" applyAlignment="1">
      <alignment horizontal="centerContinuous" vertical="center"/>
    </xf>
    <xf numFmtId="170" fontId="45" fillId="6" borderId="0" xfId="7" applyNumberFormat="1" applyFont="1" applyFill="1" applyBorder="1" applyAlignment="1">
      <alignment horizontal="centerContinuous" vertical="center"/>
    </xf>
    <xf numFmtId="0" fontId="9" fillId="0" borderId="0" xfId="7" applyFont="1" applyBorder="1" applyAlignment="1">
      <alignment vertical="center"/>
    </xf>
    <xf numFmtId="0" fontId="17" fillId="0" borderId="0" xfId="7" applyFont="1" applyBorder="1" applyAlignment="1">
      <alignment vertical="center"/>
    </xf>
    <xf numFmtId="0" fontId="2" fillId="0" borderId="0" xfId="7" applyFont="1"/>
    <xf numFmtId="0" fontId="9" fillId="0" borderId="0" xfId="7" applyFont="1" applyBorder="1" applyAlignment="1">
      <alignment horizontal="center" vertical="center"/>
    </xf>
    <xf numFmtId="0" fontId="17" fillId="0" borderId="0" xfId="7" applyFont="1" applyBorder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3" fontId="13" fillId="3" borderId="56" xfId="7" applyNumberFormat="1" applyFont="1" applyFill="1" applyBorder="1" applyAlignment="1">
      <alignment horizontal="center" vertical="center"/>
    </xf>
    <xf numFmtId="3" fontId="9" fillId="3" borderId="57" xfId="7" applyNumberFormat="1" applyFont="1" applyFill="1" applyBorder="1" applyAlignment="1">
      <alignment horizontal="center" vertical="center"/>
    </xf>
    <xf numFmtId="3" fontId="9" fillId="3" borderId="58" xfId="7" applyNumberFormat="1" applyFont="1" applyFill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17" fillId="0" borderId="0" xfId="7" applyFont="1" applyAlignment="1">
      <alignment horizontal="center" vertical="center"/>
    </xf>
    <xf numFmtId="3" fontId="46" fillId="0" borderId="59" xfId="7" applyNumberFormat="1" applyFont="1" applyBorder="1" applyAlignment="1">
      <alignment horizontal="center" wrapText="1"/>
    </xf>
    <xf numFmtId="3" fontId="47" fillId="0" borderId="56" xfId="7" applyNumberFormat="1" applyFont="1" applyBorder="1" applyAlignment="1">
      <alignment horizontal="center" wrapText="1"/>
    </xf>
    <xf numFmtId="3" fontId="10" fillId="0" borderId="57" xfId="7" applyNumberFormat="1" applyFont="1" applyBorder="1" applyAlignment="1">
      <alignment horizontal="center" vertical="center"/>
    </xf>
    <xf numFmtId="3" fontId="10" fillId="0" borderId="58" xfId="7" applyNumberFormat="1" applyFont="1" applyBorder="1" applyAlignment="1">
      <alignment horizontal="right" vertical="center" indent="1"/>
    </xf>
    <xf numFmtId="0" fontId="9" fillId="0" borderId="0" xfId="7" applyFont="1" applyAlignment="1"/>
    <xf numFmtId="0" fontId="17" fillId="0" borderId="0" xfId="7" applyFont="1" applyAlignment="1"/>
    <xf numFmtId="171" fontId="48" fillId="4" borderId="60" xfId="7" applyNumberFormat="1" applyFont="1" applyFill="1" applyBorder="1" applyAlignment="1" applyProtection="1">
      <alignment horizontal="center"/>
    </xf>
    <xf numFmtId="3" fontId="47" fillId="9" borderId="61" xfId="7" applyNumberFormat="1" applyFont="1" applyFill="1" applyBorder="1" applyAlignment="1">
      <alignment horizontal="center" wrapText="1"/>
    </xf>
    <xf numFmtId="168" fontId="49" fillId="9" borderId="62" xfId="7" applyNumberFormat="1" applyFont="1" applyFill="1" applyBorder="1" applyAlignment="1">
      <alignment horizontal="right"/>
    </xf>
    <xf numFmtId="168" fontId="49" fillId="9" borderId="57" xfId="7" applyNumberFormat="1" applyFont="1" applyFill="1" applyBorder="1" applyAlignment="1">
      <alignment horizontal="right"/>
    </xf>
    <xf numFmtId="168" fontId="10" fillId="9" borderId="63" xfId="7" applyNumberFormat="1" applyFont="1" applyFill="1" applyBorder="1" applyAlignment="1">
      <alignment horizontal="right"/>
    </xf>
    <xf numFmtId="0" fontId="9" fillId="0" borderId="64" xfId="7" applyFont="1" applyBorder="1" applyAlignment="1"/>
    <xf numFmtId="0" fontId="17" fillId="0" borderId="64" xfId="7" applyFont="1" applyBorder="1" applyAlignment="1"/>
    <xf numFmtId="3" fontId="10" fillId="9" borderId="56" xfId="7" applyNumberFormat="1" applyFont="1" applyFill="1" applyBorder="1" applyAlignment="1">
      <alignment horizontal="center" wrapText="1"/>
    </xf>
    <xf numFmtId="168" fontId="10" fillId="9" borderId="57" xfId="7" applyNumberFormat="1" applyFont="1" applyFill="1" applyBorder="1" applyAlignment="1">
      <alignment horizontal="right"/>
    </xf>
    <xf numFmtId="168" fontId="10" fillId="9" borderId="58" xfId="7" applyNumberFormat="1" applyFont="1" applyFill="1" applyBorder="1" applyAlignment="1">
      <alignment horizontal="right"/>
    </xf>
    <xf numFmtId="171" fontId="48" fillId="4" borderId="10" xfId="7" applyNumberFormat="1" applyFont="1" applyFill="1" applyBorder="1" applyAlignment="1" applyProtection="1">
      <alignment horizontal="center"/>
    </xf>
    <xf numFmtId="3" fontId="47" fillId="9" borderId="56" xfId="7" applyNumberFormat="1" applyFont="1" applyFill="1" applyBorder="1" applyAlignment="1">
      <alignment horizontal="center" wrapText="1"/>
    </xf>
    <xf numFmtId="168" fontId="49" fillId="9" borderId="0" xfId="7" applyNumberFormat="1" applyFont="1" applyFill="1" applyBorder="1" applyAlignment="1">
      <alignment horizontal="right"/>
    </xf>
    <xf numFmtId="168" fontId="10" fillId="9" borderId="65" xfId="7" applyNumberFormat="1" applyFont="1" applyFill="1" applyBorder="1" applyAlignment="1">
      <alignment horizontal="right"/>
    </xf>
    <xf numFmtId="168" fontId="9" fillId="0" borderId="0" xfId="7" applyNumberFormat="1" applyFont="1" applyAlignment="1"/>
    <xf numFmtId="168" fontId="49" fillId="9" borderId="66" xfId="7" applyNumberFormat="1" applyFont="1" applyFill="1" applyBorder="1" applyAlignment="1">
      <alignment horizontal="right"/>
    </xf>
    <xf numFmtId="168" fontId="10" fillId="9" borderId="67" xfId="7" applyNumberFormat="1" applyFont="1" applyFill="1" applyBorder="1" applyAlignment="1">
      <alignment horizontal="right"/>
    </xf>
    <xf numFmtId="3" fontId="10" fillId="9" borderId="57" xfId="7" applyNumberFormat="1" applyFont="1" applyFill="1" applyBorder="1" applyAlignment="1">
      <alignment horizontal="center" vertical="center"/>
    </xf>
    <xf numFmtId="3" fontId="10" fillId="9" borderId="58" xfId="7" applyNumberFormat="1" applyFont="1" applyFill="1" applyBorder="1" applyAlignment="1">
      <alignment horizontal="center" vertical="center"/>
    </xf>
    <xf numFmtId="171" fontId="48" fillId="4" borderId="68" xfId="7" applyNumberFormat="1" applyFont="1" applyFill="1" applyBorder="1" applyAlignment="1" applyProtection="1">
      <alignment horizontal="center"/>
    </xf>
    <xf numFmtId="0" fontId="2" fillId="0" borderId="0" xfId="7" applyFont="1" applyBorder="1" applyAlignment="1">
      <alignment horizontal="center" vertical="center"/>
    </xf>
    <xf numFmtId="0" fontId="17" fillId="0" borderId="0" xfId="7" applyFont="1" applyAlignment="1">
      <alignment horizontal="center"/>
    </xf>
    <xf numFmtId="0" fontId="2" fillId="0" borderId="0" xfId="7" applyFont="1" applyAlignment="1"/>
    <xf numFmtId="0" fontId="2" fillId="0" borderId="0" xfId="7" applyFont="1" applyBorder="1" applyAlignment="1"/>
    <xf numFmtId="0" fontId="17" fillId="0" borderId="0" xfId="7" applyFont="1" applyBorder="1" applyAlignment="1"/>
    <xf numFmtId="0" fontId="2" fillId="0" borderId="0" xfId="7" applyFont="1" applyBorder="1"/>
    <xf numFmtId="171" fontId="48" fillId="4" borderId="59" xfId="7" applyNumberFormat="1" applyFont="1" applyFill="1" applyBorder="1" applyAlignment="1" applyProtection="1">
      <alignment horizontal="center"/>
    </xf>
    <xf numFmtId="171" fontId="48" fillId="4" borderId="69" xfId="7" applyNumberFormat="1" applyFont="1" applyFill="1" applyBorder="1" applyAlignment="1" applyProtection="1">
      <alignment horizontal="center"/>
    </xf>
    <xf numFmtId="0" fontId="17" fillId="0" borderId="0" xfId="7" applyFont="1" applyBorder="1" applyAlignment="1">
      <alignment horizontal="center"/>
    </xf>
    <xf numFmtId="0" fontId="20" fillId="0" borderId="0" xfId="7" applyFont="1" applyBorder="1" applyAlignment="1"/>
    <xf numFmtId="0" fontId="50" fillId="0" borderId="0" xfId="7" applyFont="1" applyBorder="1" applyAlignment="1"/>
    <xf numFmtId="171" fontId="48" fillId="4" borderId="56" xfId="7" applyNumberFormat="1" applyFont="1" applyFill="1" applyBorder="1" applyAlignment="1" applyProtection="1">
      <alignment horizontal="center"/>
    </xf>
    <xf numFmtId="0" fontId="2" fillId="0" borderId="0" xfId="7" applyFont="1" applyBorder="1" applyAlignment="1">
      <alignment horizontal="center"/>
    </xf>
    <xf numFmtId="168" fontId="49" fillId="9" borderId="57" xfId="7" applyNumberFormat="1" applyFont="1" applyFill="1" applyBorder="1" applyAlignment="1">
      <alignment horizontal="center"/>
    </xf>
    <xf numFmtId="168" fontId="10" fillId="9" borderId="57" xfId="7" applyNumberFormat="1" applyFont="1" applyFill="1" applyBorder="1" applyAlignment="1">
      <alignment horizontal="center"/>
    </xf>
    <xf numFmtId="168" fontId="49" fillId="6" borderId="57" xfId="7" applyNumberFormat="1" applyFont="1" applyFill="1" applyBorder="1" applyAlignment="1">
      <alignment horizontal="center"/>
    </xf>
    <xf numFmtId="49" fontId="10" fillId="9" borderId="57" xfId="7" applyNumberFormat="1" applyFont="1" applyFill="1" applyBorder="1" applyAlignment="1">
      <alignment horizontal="center"/>
    </xf>
    <xf numFmtId="168" fontId="49" fillId="0" borderId="62" xfId="7" applyNumberFormat="1" applyFont="1" applyBorder="1" applyAlignment="1">
      <alignment horizontal="right"/>
    </xf>
    <xf numFmtId="168" fontId="49" fillId="0" borderId="57" xfId="7" applyNumberFormat="1" applyFont="1" applyBorder="1" applyAlignment="1">
      <alignment horizontal="right"/>
    </xf>
    <xf numFmtId="168" fontId="10" fillId="0" borderId="58" xfId="7" applyNumberFormat="1" applyFont="1" applyBorder="1" applyAlignment="1">
      <alignment horizontal="right"/>
    </xf>
    <xf numFmtId="49" fontId="49" fillId="6" borderId="62" xfId="7" applyNumberFormat="1" applyFont="1" applyFill="1" applyBorder="1" applyAlignment="1">
      <alignment horizontal="center"/>
    </xf>
    <xf numFmtId="168" fontId="10" fillId="0" borderId="63" xfId="7" applyNumberFormat="1" applyFont="1" applyBorder="1" applyAlignment="1">
      <alignment horizontal="right"/>
    </xf>
    <xf numFmtId="3" fontId="10" fillId="0" borderId="62" xfId="7" applyNumberFormat="1" applyFont="1" applyFill="1" applyBorder="1" applyAlignment="1">
      <alignment horizontal="center" vertical="center"/>
    </xf>
    <xf numFmtId="3" fontId="10" fillId="0" borderId="63" xfId="7" applyNumberFormat="1" applyFont="1" applyFill="1" applyBorder="1" applyAlignment="1">
      <alignment horizontal="center" vertical="center"/>
    </xf>
    <xf numFmtId="3" fontId="47" fillId="0" borderId="61" xfId="7" applyNumberFormat="1" applyFont="1" applyBorder="1" applyAlignment="1">
      <alignment horizontal="center" wrapText="1"/>
    </xf>
    <xf numFmtId="168" fontId="49" fillId="0" borderId="63" xfId="7" applyNumberFormat="1" applyFont="1" applyBorder="1" applyAlignment="1">
      <alignment horizontal="right"/>
    </xf>
    <xf numFmtId="3" fontId="49" fillId="0" borderId="68" xfId="7" applyNumberFormat="1" applyFont="1" applyBorder="1" applyAlignment="1">
      <alignment horizontal="center" wrapText="1"/>
    </xf>
    <xf numFmtId="168" fontId="49" fillId="0" borderId="66" xfId="7" applyNumberFormat="1" applyFont="1" applyBorder="1" applyAlignment="1">
      <alignment horizontal="right"/>
    </xf>
    <xf numFmtId="49" fontId="49" fillId="6" borderId="66" xfId="7" applyNumberFormat="1" applyFont="1" applyFill="1" applyBorder="1" applyAlignment="1">
      <alignment horizontal="center"/>
    </xf>
    <xf numFmtId="168" fontId="49" fillId="0" borderId="67" xfId="7" applyNumberFormat="1" applyFont="1" applyBorder="1" applyAlignment="1">
      <alignment horizontal="right"/>
    </xf>
    <xf numFmtId="168" fontId="17" fillId="0" borderId="0" xfId="7" applyNumberFormat="1" applyFont="1" applyAlignment="1"/>
    <xf numFmtId="3" fontId="10" fillId="0" borderId="68" xfId="7" applyNumberFormat="1" applyFont="1" applyFill="1" applyBorder="1" applyAlignment="1">
      <alignment horizontal="center" wrapText="1"/>
    </xf>
    <xf numFmtId="168" fontId="10" fillId="0" borderId="66" xfId="7" applyNumberFormat="1" applyFont="1" applyFill="1" applyBorder="1" applyAlignment="1">
      <alignment horizontal="right"/>
    </xf>
    <xf numFmtId="49" fontId="10" fillId="0" borderId="66" xfId="7" applyNumberFormat="1" applyFont="1" applyFill="1" applyBorder="1" applyAlignment="1">
      <alignment horizontal="center"/>
    </xf>
    <xf numFmtId="168" fontId="10" fillId="0" borderId="67" xfId="7" applyNumberFormat="1" applyFont="1" applyFill="1" applyBorder="1" applyAlignment="1">
      <alignment horizontal="right"/>
    </xf>
    <xf numFmtId="0" fontId="13" fillId="0" borderId="0" xfId="7" applyFont="1" applyAlignment="1">
      <alignment horizontal="right" indent="1"/>
    </xf>
    <xf numFmtId="0" fontId="9" fillId="10" borderId="0" xfId="7" applyFont="1" applyFill="1"/>
    <xf numFmtId="168" fontId="9" fillId="10" borderId="0" xfId="7" applyNumberFormat="1" applyFont="1" applyFill="1"/>
    <xf numFmtId="3" fontId="9" fillId="0" borderId="0" xfId="7" applyNumberFormat="1" applyFont="1" applyAlignment="1">
      <alignment horizontal="right" indent="1"/>
    </xf>
    <xf numFmtId="0" fontId="9" fillId="0" borderId="0" xfId="7" applyFont="1" applyAlignment="1">
      <alignment horizontal="center"/>
    </xf>
    <xf numFmtId="3" fontId="13" fillId="0" borderId="0" xfId="7" applyNumberFormat="1" applyFont="1"/>
    <xf numFmtId="3" fontId="9" fillId="0" borderId="0" xfId="7" applyNumberFormat="1" applyFont="1"/>
    <xf numFmtId="168" fontId="9" fillId="0" borderId="0" xfId="7" applyNumberFormat="1" applyFont="1"/>
    <xf numFmtId="10" fontId="9" fillId="0" borderId="0" xfId="7" applyNumberFormat="1" applyFont="1"/>
    <xf numFmtId="168" fontId="10" fillId="0" borderId="0" xfId="7" applyNumberFormat="1" applyFont="1" applyAlignment="1">
      <alignment horizontal="right" indent="1"/>
    </xf>
    <xf numFmtId="0" fontId="13" fillId="0" borderId="0" xfId="8" applyFont="1"/>
    <xf numFmtId="3" fontId="9" fillId="2" borderId="3" xfId="0" applyNumberFormat="1" applyFont="1" applyFill="1" applyBorder="1" applyAlignment="1">
      <alignment horizontal="right" vertical="center" indent="1"/>
    </xf>
    <xf numFmtId="168" fontId="9" fillId="0" borderId="66" xfId="0" applyNumberFormat="1" applyFont="1" applyBorder="1" applyAlignment="1">
      <alignment horizontal="right"/>
    </xf>
    <xf numFmtId="168" fontId="13" fillId="0" borderId="0" xfId="7" applyNumberFormat="1" applyFont="1" applyAlignment="1"/>
    <xf numFmtId="10" fontId="9" fillId="0" borderId="0" xfId="0" applyNumberFormat="1" applyFont="1"/>
    <xf numFmtId="0" fontId="13" fillId="0" borderId="0" xfId="8" applyFont="1" applyAlignment="1">
      <alignment wrapText="1"/>
    </xf>
    <xf numFmtId="0" fontId="9" fillId="0" borderId="0" xfId="0" applyFont="1"/>
    <xf numFmtId="0" fontId="13" fillId="0" borderId="0" xfId="7" applyFont="1" applyAlignment="1"/>
    <xf numFmtId="3" fontId="51" fillId="6" borderId="0" xfId="7" applyNumberFormat="1" applyFont="1" applyFill="1" applyAlignment="1">
      <alignment horizontal="right" wrapText="1"/>
    </xf>
    <xf numFmtId="10" fontId="52" fillId="0" borderId="0" xfId="7" applyNumberFormat="1" applyFont="1"/>
    <xf numFmtId="3" fontId="26" fillId="0" borderId="0" xfId="7" applyNumberFormat="1" applyFont="1" applyAlignment="1">
      <alignment horizontal="center"/>
    </xf>
    <xf numFmtId="4" fontId="43" fillId="0" borderId="0" xfId="7" applyNumberFormat="1" applyFont="1" applyAlignment="1">
      <alignment horizontal="right" indent="1"/>
    </xf>
    <xf numFmtId="49" fontId="53" fillId="4" borderId="0" xfId="7" applyNumberFormat="1" applyFont="1" applyFill="1" applyBorder="1" applyAlignment="1" applyProtection="1">
      <alignment horizontal="left"/>
    </xf>
    <xf numFmtId="4" fontId="9" fillId="0" borderId="0" xfId="7" applyNumberFormat="1" applyFont="1" applyAlignment="1">
      <alignment horizontal="right" indent="1"/>
    </xf>
    <xf numFmtId="10" fontId="45" fillId="0" borderId="0" xfId="7" applyNumberFormat="1" applyFont="1"/>
    <xf numFmtId="4" fontId="9" fillId="0" borderId="0" xfId="7" applyNumberFormat="1" applyFont="1"/>
    <xf numFmtId="0" fontId="37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54" fillId="0" borderId="0" xfId="0" applyFont="1" applyBorder="1" applyAlignment="1">
      <alignment horizontal="left" vertical="center"/>
    </xf>
    <xf numFmtId="0" fontId="30" fillId="0" borderId="0" xfId="0" applyFont="1"/>
    <xf numFmtId="3" fontId="9" fillId="11" borderId="38" xfId="0" applyNumberFormat="1" applyFont="1" applyFill="1" applyBorder="1" applyAlignment="1">
      <alignment horizontal="center" vertical="center"/>
    </xf>
    <xf numFmtId="172" fontId="9" fillId="11" borderId="38" xfId="0" applyNumberFormat="1" applyFont="1" applyFill="1" applyBorder="1" applyAlignment="1">
      <alignment horizontal="centerContinuous" vertical="center" wrapText="1"/>
    </xf>
    <xf numFmtId="172" fontId="9" fillId="11" borderId="71" xfId="0" applyNumberFormat="1" applyFont="1" applyFill="1" applyBorder="1" applyAlignment="1">
      <alignment horizontal="centerContinuous" vertical="center" wrapText="1"/>
    </xf>
    <xf numFmtId="172" fontId="9" fillId="11" borderId="9" xfId="0" applyNumberFormat="1" applyFont="1" applyFill="1" applyBorder="1" applyAlignment="1">
      <alignment horizontal="centerContinuous" vertical="center" wrapText="1"/>
    </xf>
    <xf numFmtId="172" fontId="9" fillId="11" borderId="39" xfId="0" applyNumberFormat="1" applyFont="1" applyFill="1" applyBorder="1" applyAlignment="1">
      <alignment horizontal="centerContinuous" vertical="center" wrapText="1"/>
    </xf>
    <xf numFmtId="172" fontId="11" fillId="3" borderId="9" xfId="0" applyNumberFormat="1" applyFont="1" applyFill="1" applyBorder="1" applyAlignment="1">
      <alignment horizontal="centerContinuous" vertical="center" wrapText="1"/>
    </xf>
    <xf numFmtId="172" fontId="11" fillId="3" borderId="39" xfId="0" applyNumberFormat="1" applyFont="1" applyFill="1" applyBorder="1" applyAlignment="1">
      <alignment horizontal="centerContinuous" vertical="center" wrapText="1"/>
    </xf>
    <xf numFmtId="3" fontId="9" fillId="11" borderId="7" xfId="0" applyNumberFormat="1" applyFont="1" applyFill="1" applyBorder="1" applyAlignment="1">
      <alignment horizontal="center" vertical="center"/>
    </xf>
    <xf numFmtId="172" fontId="9" fillId="11" borderId="7" xfId="0" applyNumberFormat="1" applyFont="1" applyFill="1" applyBorder="1" applyAlignment="1">
      <alignment horizontal="center" vertical="center" wrapText="1"/>
    </xf>
    <xf numFmtId="172" fontId="9" fillId="11" borderId="73" xfId="0" applyNumberFormat="1" applyFont="1" applyFill="1" applyBorder="1" applyAlignment="1">
      <alignment horizontal="centerContinuous" vertical="center" wrapText="1"/>
    </xf>
    <xf numFmtId="172" fontId="9" fillId="11" borderId="8" xfId="0" applyNumberFormat="1" applyFont="1" applyFill="1" applyBorder="1" applyAlignment="1">
      <alignment horizontal="center" vertical="center" wrapText="1"/>
    </xf>
    <xf numFmtId="172" fontId="9" fillId="11" borderId="4" xfId="0" applyNumberFormat="1" applyFont="1" applyFill="1" applyBorder="1" applyAlignment="1">
      <alignment horizontal="centerContinuous" vertical="center" wrapText="1"/>
    </xf>
    <xf numFmtId="172" fontId="11" fillId="3" borderId="8" xfId="0" applyNumberFormat="1" applyFont="1" applyFill="1" applyBorder="1" applyAlignment="1">
      <alignment horizontal="center" vertical="center" wrapText="1"/>
    </xf>
    <xf numFmtId="172" fontId="11" fillId="3" borderId="4" xfId="0" applyNumberFormat="1" applyFont="1" applyFill="1" applyBorder="1" applyAlignment="1">
      <alignment horizontal="centerContinuous" vertical="center" wrapText="1"/>
    </xf>
    <xf numFmtId="3" fontId="12" fillId="0" borderId="5" xfId="0" applyNumberFormat="1" applyFont="1" applyBorder="1" applyAlignment="1">
      <alignment horizontal="left" indent="1"/>
    </xf>
    <xf numFmtId="3" fontId="55" fillId="0" borderId="59" xfId="0" applyNumberFormat="1" applyFont="1" applyBorder="1" applyAlignment="1">
      <alignment horizontal="right" vertical="top" wrapText="1" indent="1"/>
    </xf>
    <xf numFmtId="3" fontId="12" fillId="0" borderId="5" xfId="0" applyNumberFormat="1" applyFont="1" applyBorder="1" applyAlignment="1">
      <alignment horizontal="right" indent="1"/>
    </xf>
    <xf numFmtId="10" fontId="12" fillId="0" borderId="65" xfId="0" applyNumberFormat="1" applyFont="1" applyBorder="1" applyAlignment="1">
      <alignment horizontal="right" indent="1"/>
    </xf>
    <xf numFmtId="3" fontId="12" fillId="0" borderId="0" xfId="0" applyNumberFormat="1" applyFont="1" applyBorder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55" fillId="0" borderId="59" xfId="0" applyNumberFormat="1" applyFont="1" applyBorder="1" applyAlignment="1">
      <alignment horizontal="right" wrapText="1" indent="1"/>
    </xf>
    <xf numFmtId="3" fontId="15" fillId="4" borderId="7" xfId="0" applyNumberFormat="1" applyFont="1" applyFill="1" applyBorder="1" applyAlignment="1">
      <alignment horizontal="left" indent="1"/>
    </xf>
    <xf numFmtId="3" fontId="56" fillId="0" borderId="72" xfId="0" applyNumberFormat="1" applyFont="1" applyBorder="1" applyAlignment="1">
      <alignment horizontal="right" wrapText="1" indent="1"/>
    </xf>
    <xf numFmtId="3" fontId="15" fillId="0" borderId="7" xfId="0" applyNumberFormat="1" applyFont="1" applyBorder="1" applyAlignment="1">
      <alignment horizontal="right" indent="1"/>
    </xf>
    <xf numFmtId="10" fontId="15" fillId="0" borderId="73" xfId="0" applyNumberFormat="1" applyFont="1" applyBorder="1" applyAlignment="1">
      <alignment horizontal="right" indent="1"/>
    </xf>
    <xf numFmtId="3" fontId="15" fillId="0" borderId="8" xfId="0" applyNumberFormat="1" applyFont="1" applyBorder="1" applyAlignment="1">
      <alignment horizontal="right" indent="1"/>
    </xf>
    <xf numFmtId="3" fontId="16" fillId="0" borderId="0" xfId="0" applyNumberFormat="1" applyFont="1" applyBorder="1" applyAlignment="1">
      <alignment horizontal="right" indent="1"/>
    </xf>
    <xf numFmtId="3" fontId="15" fillId="0" borderId="1" xfId="0" applyNumberFormat="1" applyFont="1" applyBorder="1" applyAlignment="1">
      <alignment horizontal="left" indent="1"/>
    </xf>
    <xf numFmtId="3" fontId="56" fillId="0" borderId="74" xfId="0" applyNumberFormat="1" applyFont="1" applyBorder="1" applyAlignment="1">
      <alignment horizontal="right" wrapText="1" indent="1"/>
    </xf>
    <xf numFmtId="3" fontId="15" fillId="0" borderId="1" xfId="0" applyNumberFormat="1" applyFont="1" applyBorder="1" applyAlignment="1">
      <alignment horizontal="right" indent="1"/>
    </xf>
    <xf numFmtId="10" fontId="15" fillId="0" borderId="75" xfId="0" applyNumberFormat="1" applyFont="1" applyBorder="1" applyAlignment="1">
      <alignment horizontal="right" indent="1"/>
    </xf>
    <xf numFmtId="3" fontId="15" fillId="0" borderId="2" xfId="0" applyNumberFormat="1" applyFont="1" applyBorder="1" applyAlignment="1">
      <alignment horizontal="right" indent="1"/>
    </xf>
    <xf numFmtId="3" fontId="57" fillId="0" borderId="0" xfId="0" applyNumberFormat="1" applyFont="1" applyAlignment="1">
      <alignment horizontal="center"/>
    </xf>
    <xf numFmtId="3" fontId="15" fillId="4" borderId="1" xfId="0" applyNumberFormat="1" applyFont="1" applyFill="1" applyBorder="1" applyAlignment="1">
      <alignment horizontal="left" indent="1"/>
    </xf>
    <xf numFmtId="3" fontId="17" fillId="0" borderId="0" xfId="0" applyNumberFormat="1" applyFont="1"/>
    <xf numFmtId="10" fontId="17" fillId="0" borderId="0" xfId="0" applyNumberFormat="1" applyFont="1"/>
    <xf numFmtId="0" fontId="17" fillId="0" borderId="0" xfId="0" applyFont="1"/>
    <xf numFmtId="3" fontId="55" fillId="0" borderId="76" xfId="0" applyNumberFormat="1" applyFont="1" applyBorder="1" applyAlignment="1">
      <alignment horizontal="right" wrapText="1" indent="1"/>
    </xf>
    <xf numFmtId="3" fontId="55" fillId="0" borderId="72" xfId="0" applyNumberFormat="1" applyFont="1" applyBorder="1" applyAlignment="1">
      <alignment horizontal="right" wrapText="1" indent="1"/>
    </xf>
    <xf numFmtId="3" fontId="15" fillId="3" borderId="77" xfId="0" applyNumberFormat="1" applyFont="1" applyFill="1" applyBorder="1" applyAlignment="1">
      <alignment horizontal="right" indent="1"/>
    </xf>
    <xf numFmtId="3" fontId="15" fillId="3" borderId="78" xfId="0" applyNumberFormat="1" applyFont="1" applyFill="1" applyBorder="1" applyAlignment="1">
      <alignment horizontal="right" indent="1"/>
    </xf>
    <xf numFmtId="10" fontId="15" fillId="3" borderId="79" xfId="0" applyNumberFormat="1" applyFont="1" applyFill="1" applyBorder="1" applyAlignment="1">
      <alignment horizontal="right" indent="1"/>
    </xf>
    <xf numFmtId="3" fontId="15" fillId="3" borderId="80" xfId="0" applyNumberFormat="1" applyFont="1" applyFill="1" applyBorder="1" applyAlignment="1">
      <alignment horizontal="right" indent="1"/>
    </xf>
    <xf numFmtId="168" fontId="16" fillId="3" borderId="40" xfId="0" applyNumberFormat="1" applyFont="1" applyFill="1" applyBorder="1"/>
    <xf numFmtId="3" fontId="16" fillId="3" borderId="80" xfId="0" applyNumberFormat="1" applyFont="1" applyFill="1" applyBorder="1" applyAlignment="1">
      <alignment horizontal="right" indent="1"/>
    </xf>
    <xf numFmtId="0" fontId="37" fillId="0" borderId="0" xfId="0" applyNumberFormat="1" applyFont="1" applyAlignment="1"/>
    <xf numFmtId="168" fontId="11" fillId="0" borderId="66" xfId="0" applyNumberFormat="1" applyFont="1" applyBorder="1" applyAlignment="1">
      <alignment horizontal="right"/>
    </xf>
    <xf numFmtId="3" fontId="11" fillId="0" borderId="0" xfId="0" applyNumberFormat="1" applyFont="1"/>
    <xf numFmtId="0" fontId="58" fillId="0" borderId="0" xfId="0" applyNumberFormat="1" applyFont="1" applyAlignment="1"/>
    <xf numFmtId="0" fontId="11" fillId="0" borderId="0" xfId="0" applyFont="1"/>
    <xf numFmtId="0" fontId="11" fillId="0" borderId="0" xfId="0" applyFont="1" applyBorder="1"/>
    <xf numFmtId="10" fontId="11" fillId="0" borderId="0" xfId="0" applyNumberFormat="1" applyFont="1"/>
    <xf numFmtId="0" fontId="59" fillId="0" borderId="0" xfId="0" applyFont="1"/>
    <xf numFmtId="0" fontId="60" fillId="0" borderId="0" xfId="0" applyFont="1" applyAlignment="1">
      <alignment horizontal="centerContinuous"/>
    </xf>
    <xf numFmtId="3" fontId="59" fillId="0" borderId="0" xfId="0" applyNumberFormat="1" applyFont="1"/>
    <xf numFmtId="0" fontId="61" fillId="0" borderId="0" xfId="0" applyFont="1"/>
    <xf numFmtId="0" fontId="62" fillId="0" borderId="0" xfId="0" applyFont="1" applyAlignment="1">
      <alignment horizontal="centerContinuous"/>
    </xf>
    <xf numFmtId="3" fontId="61" fillId="0" borderId="0" xfId="0" applyNumberFormat="1" applyFont="1"/>
    <xf numFmtId="174" fontId="63" fillId="0" borderId="0" xfId="0" applyNumberFormat="1" applyFont="1" applyAlignment="1">
      <alignment horizontal="centerContinuous"/>
    </xf>
    <xf numFmtId="175" fontId="64" fillId="0" borderId="0" xfId="0" applyNumberFormat="1" applyFont="1" applyAlignment="1">
      <alignment horizontal="left"/>
    </xf>
    <xf numFmtId="176" fontId="9" fillId="11" borderId="69" xfId="0" applyNumberFormat="1" applyFont="1" applyFill="1" applyBorder="1" applyAlignment="1">
      <alignment horizontal="center" vertical="center"/>
    </xf>
    <xf numFmtId="177" fontId="13" fillId="12" borderId="81" xfId="0" applyNumberFormat="1" applyFont="1" applyFill="1" applyBorder="1" applyAlignment="1">
      <alignment horizontal="center" vertical="center" wrapText="1"/>
    </xf>
    <xf numFmtId="177" fontId="9" fillId="12" borderId="81" xfId="0" applyNumberFormat="1" applyFont="1" applyFill="1" applyBorder="1" applyAlignment="1">
      <alignment horizontal="center" vertical="center" wrapText="1"/>
    </xf>
    <xf numFmtId="173" fontId="9" fillId="12" borderId="81" xfId="0" applyNumberFormat="1" applyFont="1" applyFill="1" applyBorder="1" applyAlignment="1">
      <alignment horizontal="center" vertical="center" wrapText="1"/>
    </xf>
    <xf numFmtId="173" fontId="9" fillId="12" borderId="0" xfId="0" applyNumberFormat="1" applyFont="1" applyFill="1" applyBorder="1" applyAlignment="1">
      <alignment horizontal="center" vertical="center" wrapText="1"/>
    </xf>
    <xf numFmtId="0" fontId="65" fillId="0" borderId="1" xfId="0" applyNumberFormat="1" applyFont="1" applyBorder="1" applyAlignment="1">
      <alignment horizontal="left" vertical="center" wrapText="1" indent="1"/>
    </xf>
    <xf numFmtId="177" fontId="65" fillId="0" borderId="81" xfId="0" applyNumberFormat="1" applyFont="1" applyBorder="1"/>
    <xf numFmtId="177" fontId="65" fillId="0" borderId="81" xfId="0" applyNumberFormat="1" applyFont="1" applyBorder="1" applyAlignment="1"/>
    <xf numFmtId="177" fontId="66" fillId="11" borderId="81" xfId="0" applyNumberFormat="1" applyFont="1" applyFill="1" applyBorder="1"/>
    <xf numFmtId="10" fontId="66" fillId="0" borderId="81" xfId="0" applyNumberFormat="1" applyFont="1" applyBorder="1" applyAlignment="1">
      <alignment horizontal="right" indent="1"/>
    </xf>
    <xf numFmtId="177" fontId="0" fillId="0" borderId="0" xfId="0" applyNumberFormat="1"/>
    <xf numFmtId="177" fontId="9" fillId="0" borderId="81" xfId="0" applyNumberFormat="1" applyFont="1" applyBorder="1"/>
    <xf numFmtId="3" fontId="67" fillId="0" borderId="0" xfId="0" applyNumberFormat="1" applyFont="1" applyFill="1" applyBorder="1" applyAlignment="1" applyProtection="1"/>
    <xf numFmtId="0" fontId="13" fillId="0" borderId="1" xfId="0" applyNumberFormat="1" applyFont="1" applyBorder="1" applyAlignment="1">
      <alignment horizontal="left" vertical="center" wrapText="1" indent="1"/>
    </xf>
    <xf numFmtId="0" fontId="66" fillId="3" borderId="60" xfId="0" applyFont="1" applyFill="1" applyBorder="1" applyAlignment="1">
      <alignment horizontal="center"/>
    </xf>
    <xf numFmtId="177" fontId="66" fillId="3" borderId="81" xfId="0" applyNumberFormat="1" applyFont="1" applyFill="1" applyBorder="1"/>
    <xf numFmtId="177" fontId="66" fillId="3" borderId="81" xfId="0" applyNumberFormat="1" applyFont="1" applyFill="1" applyBorder="1" applyAlignment="1"/>
    <xf numFmtId="10" fontId="66" fillId="3" borderId="81" xfId="0" applyNumberFormat="1" applyFont="1" applyFill="1" applyBorder="1" applyAlignment="1">
      <alignment horizontal="right" indent="1"/>
    </xf>
    <xf numFmtId="177" fontId="68" fillId="5" borderId="0" xfId="0" applyNumberFormat="1" applyFont="1" applyFill="1"/>
    <xf numFmtId="177" fontId="9" fillId="3" borderId="81" xfId="0" applyNumberFormat="1" applyFont="1" applyFill="1" applyBorder="1"/>
    <xf numFmtId="177" fontId="17" fillId="0" borderId="0" xfId="0" applyNumberFormat="1" applyFont="1"/>
    <xf numFmtId="177" fontId="9" fillId="3" borderId="0" xfId="0" applyNumberFormat="1" applyFont="1" applyFill="1" applyBorder="1"/>
    <xf numFmtId="0" fontId="69" fillId="0" borderId="0" xfId="0" applyFont="1" applyAlignment="1">
      <alignment horizontal="centerContinuous"/>
    </xf>
    <xf numFmtId="177" fontId="15" fillId="0" borderId="0" xfId="0" applyNumberFormat="1" applyFont="1" applyAlignment="1">
      <alignment horizontal="centerContinuous"/>
    </xf>
    <xf numFmtId="3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 applyAlignment="1">
      <alignment horizontal="center"/>
    </xf>
    <xf numFmtId="177" fontId="15" fillId="0" borderId="0" xfId="0" applyNumberFormat="1" applyFont="1" applyAlignment="1">
      <alignment horizontal="center"/>
    </xf>
    <xf numFmtId="177" fontId="40" fillId="0" borderId="0" xfId="0" applyNumberFormat="1" applyFont="1"/>
    <xf numFmtId="177" fontId="43" fillId="0" borderId="0" xfId="0" applyNumberFormat="1" applyFont="1" applyAlignment="1">
      <alignment horizontal="center"/>
    </xf>
    <xf numFmtId="3" fontId="0" fillId="5" borderId="0" xfId="0" applyNumberFormat="1" applyFill="1"/>
    <xf numFmtId="0" fontId="70" fillId="0" borderId="0" xfId="0" applyFont="1"/>
    <xf numFmtId="177" fontId="13" fillId="0" borderId="0" xfId="0" applyNumberFormat="1" applyFont="1"/>
    <xf numFmtId="3" fontId="70" fillId="0" borderId="0" xfId="0" applyNumberFormat="1" applyFont="1"/>
    <xf numFmtId="10" fontId="13" fillId="0" borderId="0" xfId="0" applyNumberFormat="1" applyFont="1"/>
    <xf numFmtId="4" fontId="52" fillId="0" borderId="0" xfId="0" applyNumberFormat="1" applyFont="1"/>
    <xf numFmtId="4" fontId="13" fillId="0" borderId="0" xfId="0" applyNumberFormat="1" applyFont="1"/>
    <xf numFmtId="4" fontId="19" fillId="0" borderId="36" xfId="0" applyNumberFormat="1" applyFont="1" applyBorder="1" applyAlignment="1"/>
    <xf numFmtId="4" fontId="19" fillId="0" borderId="37" xfId="0" applyNumberFormat="1" applyFont="1" applyBorder="1" applyAlignment="1"/>
    <xf numFmtId="4" fontId="19" fillId="0" borderId="10" xfId="0" applyNumberFormat="1" applyFont="1" applyBorder="1" applyAlignment="1"/>
    <xf numFmtId="4" fontId="19" fillId="0" borderId="54" xfId="0" applyNumberFormat="1" applyFont="1" applyBorder="1" applyAlignment="1"/>
    <xf numFmtId="4" fontId="19" fillId="0" borderId="82" xfId="0" applyNumberFormat="1" applyFont="1" applyBorder="1" applyAlignment="1"/>
    <xf numFmtId="0" fontId="59" fillId="0" borderId="0" xfId="0" applyFont="1" applyAlignment="1"/>
    <xf numFmtId="3" fontId="59" fillId="0" borderId="0" xfId="0" applyNumberFormat="1" applyFont="1" applyAlignment="1"/>
    <xf numFmtId="0" fontId="61" fillId="0" borderId="0" xfId="0" applyFont="1" applyAlignment="1"/>
    <xf numFmtId="3" fontId="61" fillId="0" borderId="0" xfId="0" applyNumberFormat="1" applyFont="1" applyAlignment="1"/>
    <xf numFmtId="3" fontId="0" fillId="0" borderId="0" xfId="0" applyNumberFormat="1" applyAlignment="1"/>
    <xf numFmtId="173" fontId="9" fillId="12" borderId="81" xfId="0" applyNumberFormat="1" applyFont="1" applyFill="1" applyBorder="1" applyAlignment="1">
      <alignment horizontal="center" vertical="center"/>
    </xf>
    <xf numFmtId="177" fontId="13" fillId="0" borderId="81" xfId="0" applyNumberFormat="1" applyFont="1" applyBorder="1"/>
    <xf numFmtId="177" fontId="9" fillId="11" borderId="81" xfId="0" applyNumberFormat="1" applyFont="1" applyFill="1" applyBorder="1"/>
    <xf numFmtId="10" fontId="9" fillId="0" borderId="81" xfId="0" applyNumberFormat="1" applyFont="1" applyBorder="1" applyAlignment="1">
      <alignment horizontal="right" indent="1"/>
    </xf>
    <xf numFmtId="0" fontId="67" fillId="0" borderId="0" xfId="0" applyNumberFormat="1" applyFont="1" applyFill="1" applyBorder="1" applyAlignment="1" applyProtection="1"/>
    <xf numFmtId="0" fontId="9" fillId="3" borderId="60" xfId="0" applyFont="1" applyFill="1" applyBorder="1" applyAlignment="1">
      <alignment horizontal="center"/>
    </xf>
    <xf numFmtId="10" fontId="9" fillId="3" borderId="81" xfId="0" applyNumberFormat="1" applyFont="1" applyFill="1" applyBorder="1" applyAlignment="1">
      <alignment horizontal="right" indent="1"/>
    </xf>
    <xf numFmtId="10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177" fontId="0" fillId="0" borderId="0" xfId="0" applyNumberFormat="1" applyAlignment="1"/>
    <xf numFmtId="3" fontId="70" fillId="0" borderId="0" xfId="0" applyNumberFormat="1" applyFont="1" applyAlignment="1"/>
    <xf numFmtId="0" fontId="18" fillId="0" borderId="0" xfId="8" applyFont="1" applyAlignment="1">
      <alignment horizontal="center" vertical="center" wrapText="1"/>
    </xf>
    <xf numFmtId="0" fontId="17" fillId="0" borderId="0" xfId="0" applyFont="1" applyAlignment="1"/>
    <xf numFmtId="0" fontId="35" fillId="0" borderId="0" xfId="0" applyFont="1" applyAlignment="1">
      <alignment horizontal="centerContinuous"/>
    </xf>
    <xf numFmtId="3" fontId="74" fillId="0" borderId="0" xfId="0" applyNumberFormat="1" applyFont="1" applyAlignment="1">
      <alignment horizontal="centerContinuous"/>
    </xf>
    <xf numFmtId="0" fontId="15" fillId="2" borderId="80" xfId="0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/>
    </xf>
    <xf numFmtId="0" fontId="75" fillId="6" borderId="62" xfId="0" applyNumberFormat="1" applyFont="1" applyFill="1" applyBorder="1" applyAlignment="1"/>
    <xf numFmtId="3" fontId="13" fillId="6" borderId="62" xfId="0" applyNumberFormat="1" applyFont="1" applyFill="1" applyBorder="1" applyAlignment="1"/>
    <xf numFmtId="3" fontId="12" fillId="6" borderId="62" xfId="0" applyNumberFormat="1" applyFont="1" applyFill="1" applyBorder="1" applyAlignment="1"/>
    <xf numFmtId="3" fontId="30" fillId="0" borderId="0" xfId="0" applyNumberFormat="1" applyFont="1" applyBorder="1"/>
    <xf numFmtId="3" fontId="12" fillId="6" borderId="66" xfId="0" applyNumberFormat="1" applyFont="1" applyFill="1" applyBorder="1" applyAlignment="1"/>
    <xf numFmtId="3" fontId="12" fillId="6" borderId="57" xfId="0" applyNumberFormat="1" applyFont="1" applyFill="1" applyBorder="1" applyAlignment="1"/>
    <xf numFmtId="0" fontId="15" fillId="11" borderId="57" xfId="0" applyNumberFormat="1" applyFont="1" applyFill="1" applyBorder="1" applyAlignment="1">
      <alignment horizontal="center" wrapText="1"/>
    </xf>
    <xf numFmtId="3" fontId="15" fillId="11" borderId="57" xfId="0" applyNumberFormat="1" applyFont="1" applyFill="1" applyBorder="1" applyAlignment="1"/>
    <xf numFmtId="3" fontId="9" fillId="11" borderId="57" xfId="0" applyNumberFormat="1" applyFont="1" applyFill="1" applyBorder="1" applyAlignment="1"/>
    <xf numFmtId="0" fontId="75" fillId="6" borderId="0" xfId="0" applyNumberFormat="1" applyFont="1" applyFill="1" applyBorder="1" applyAlignment="1"/>
    <xf numFmtId="3" fontId="13" fillId="0" borderId="0" xfId="0" applyNumberFormat="1" applyFont="1" applyAlignment="1"/>
    <xf numFmtId="3" fontId="12" fillId="0" borderId="0" xfId="0" applyNumberFormat="1" applyFont="1" applyAlignment="1"/>
    <xf numFmtId="3" fontId="15" fillId="0" borderId="0" xfId="0" applyNumberFormat="1" applyFont="1" applyAlignment="1"/>
    <xf numFmtId="0" fontId="12" fillId="6" borderId="66" xfId="0" applyNumberFormat="1" applyFont="1" applyFill="1" applyBorder="1" applyAlignment="1"/>
    <xf numFmtId="0" fontId="15" fillId="11" borderId="57" xfId="0" applyNumberFormat="1" applyFont="1" applyFill="1" applyBorder="1" applyAlignment="1"/>
    <xf numFmtId="0" fontId="12" fillId="0" borderId="0" xfId="0" applyNumberFormat="1" applyFont="1" applyAlignment="1"/>
    <xf numFmtId="0" fontId="75" fillId="3" borderId="57" xfId="0" applyNumberFormat="1" applyFont="1" applyFill="1" applyBorder="1" applyAlignment="1">
      <alignment horizontal="center" vertical="center" wrapText="1"/>
    </xf>
    <xf numFmtId="3" fontId="75" fillId="3" borderId="57" xfId="0" applyNumberFormat="1" applyFont="1" applyFill="1" applyBorder="1" applyAlignment="1">
      <alignment vertical="center"/>
    </xf>
    <xf numFmtId="3" fontId="76" fillId="3" borderId="57" xfId="0" applyNumberFormat="1" applyFont="1" applyFill="1" applyBorder="1" applyAlignment="1">
      <alignment vertical="center"/>
    </xf>
    <xf numFmtId="0" fontId="13" fillId="0" borderId="0" xfId="0" applyNumberFormat="1" applyFont="1" applyAlignment="1"/>
    <xf numFmtId="3" fontId="62" fillId="3" borderId="0" xfId="0" applyNumberFormat="1" applyFont="1" applyFill="1" applyAlignment="1"/>
    <xf numFmtId="3" fontId="13" fillId="3" borderId="0" xfId="0" applyNumberFormat="1" applyFont="1" applyFill="1" applyAlignment="1"/>
    <xf numFmtId="0" fontId="77" fillId="0" borderId="0" xfId="0" applyFont="1"/>
    <xf numFmtId="0" fontId="78" fillId="0" borderId="0" xfId="0" applyNumberFormat="1" applyFont="1" applyAlignment="1"/>
    <xf numFmtId="3" fontId="79" fillId="0" borderId="0" xfId="0" applyNumberFormat="1" applyFont="1" applyAlignment="1"/>
    <xf numFmtId="3" fontId="78" fillId="0" borderId="0" xfId="0" applyNumberFormat="1" applyFont="1" applyAlignment="1"/>
    <xf numFmtId="3" fontId="80" fillId="0" borderId="0" xfId="0" applyNumberFormat="1" applyFont="1" applyAlignment="1"/>
    <xf numFmtId="3" fontId="81" fillId="0" borderId="0" xfId="0" applyNumberFormat="1" applyFont="1" applyAlignment="1"/>
    <xf numFmtId="3" fontId="62" fillId="0" borderId="0" xfId="0" applyNumberFormat="1" applyFont="1" applyAlignment="1"/>
    <xf numFmtId="0" fontId="0" fillId="5" borderId="0" xfId="0" applyFill="1"/>
    <xf numFmtId="3" fontId="26" fillId="0" borderId="0" xfId="0" applyNumberFormat="1" applyFont="1" applyAlignment="1"/>
    <xf numFmtId="0" fontId="9" fillId="3" borderId="57" xfId="0" applyNumberFormat="1" applyFont="1" applyFill="1" applyBorder="1" applyAlignment="1">
      <alignment horizontal="center" vertical="center" wrapText="1"/>
    </xf>
    <xf numFmtId="3" fontId="9" fillId="3" borderId="57" xfId="0" applyNumberFormat="1" applyFont="1" applyFill="1" applyBorder="1" applyAlignment="1">
      <alignment vertical="center"/>
    </xf>
    <xf numFmtId="3" fontId="82" fillId="0" borderId="0" xfId="0" applyNumberFormat="1" applyFont="1" applyAlignment="1"/>
    <xf numFmtId="0" fontId="62" fillId="0" borderId="0" xfId="0" applyNumberFormat="1" applyFont="1" applyAlignment="1"/>
    <xf numFmtId="0" fontId="114" fillId="0" borderId="0" xfId="0" applyFont="1"/>
    <xf numFmtId="0" fontId="116" fillId="0" borderId="0" xfId="0" applyFont="1"/>
    <xf numFmtId="0" fontId="117" fillId="0" borderId="0" xfId="131" applyFont="1" applyAlignment="1">
      <alignment horizontal="left" indent="1"/>
    </xf>
    <xf numFmtId="0" fontId="118" fillId="0" borderId="0" xfId="0" applyFont="1"/>
    <xf numFmtId="0" fontId="119" fillId="0" borderId="0" xfId="0" applyFont="1"/>
    <xf numFmtId="0" fontId="122" fillId="0" borderId="65" xfId="0" applyFont="1" applyBorder="1"/>
    <xf numFmtId="0" fontId="121" fillId="0" borderId="65" xfId="0" applyFont="1" applyBorder="1"/>
    <xf numFmtId="0" fontId="65" fillId="0" borderId="91" xfId="0" applyFont="1" applyBorder="1"/>
    <xf numFmtId="0" fontId="66" fillId="0" borderId="81" xfId="0" applyFont="1" applyBorder="1" applyAlignment="1">
      <alignment horizontal="center"/>
    </xf>
    <xf numFmtId="0" fontId="124" fillId="0" borderId="81" xfId="0" applyFont="1" applyBorder="1" applyAlignment="1">
      <alignment vertical="center"/>
    </xf>
    <xf numFmtId="3" fontId="66" fillId="0" borderId="81" xfId="0" applyNumberFormat="1" applyFont="1" applyBorder="1"/>
    <xf numFmtId="0" fontId="125" fillId="0" borderId="81" xfId="0" applyFont="1" applyBorder="1" applyAlignment="1">
      <alignment vertical="center"/>
    </xf>
    <xf numFmtId="0" fontId="122" fillId="0" borderId="0" xfId="0" applyFont="1"/>
    <xf numFmtId="0" fontId="121" fillId="0" borderId="81" xfId="0" applyFont="1" applyBorder="1"/>
    <xf numFmtId="3" fontId="66" fillId="0" borderId="0" xfId="0" applyNumberFormat="1" applyFont="1" applyBorder="1"/>
    <xf numFmtId="0" fontId="121" fillId="0" borderId="81" xfId="0" applyFont="1" applyBorder="1" applyAlignment="1">
      <alignment wrapText="1"/>
    </xf>
    <xf numFmtId="0" fontId="126" fillId="0" borderId="81" xfId="0" applyFont="1" applyBorder="1" applyAlignment="1">
      <alignment vertical="center"/>
    </xf>
    <xf numFmtId="0" fontId="127" fillId="0" borderId="81" xfId="0" applyFont="1" applyBorder="1" applyAlignment="1">
      <alignment vertical="center"/>
    </xf>
    <xf numFmtId="0" fontId="126" fillId="0" borderId="0" xfId="0" applyFont="1" applyBorder="1" applyAlignment="1">
      <alignment vertical="center"/>
    </xf>
    <xf numFmtId="0" fontId="115" fillId="0" borderId="0" xfId="131" applyAlignment="1">
      <alignment horizontal="left" indent="1"/>
    </xf>
    <xf numFmtId="0" fontId="115" fillId="0" borderId="0" xfId="131"/>
    <xf numFmtId="0" fontId="120" fillId="11" borderId="0" xfId="0" applyFont="1" applyFill="1" applyAlignment="1">
      <alignment horizontal="center"/>
    </xf>
    <xf numFmtId="0" fontId="21" fillId="6" borderId="12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17" fillId="5" borderId="6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49" xfId="0" applyBorder="1" applyAlignment="1">
      <alignment horizontal="center"/>
    </xf>
    <xf numFmtId="166" fontId="26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4" fontId="41" fillId="0" borderId="45" xfId="0" applyNumberFormat="1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0" fillId="0" borderId="48" xfId="0" applyBorder="1" applyAlignment="1"/>
    <xf numFmtId="0" fontId="13" fillId="0" borderId="0" xfId="8" applyFont="1" applyAlignment="1">
      <alignment horizontal="center" vertical="center" wrapText="1"/>
    </xf>
    <xf numFmtId="49" fontId="9" fillId="11" borderId="70" xfId="0" applyNumberFormat="1" applyFont="1" applyFill="1" applyBorder="1" applyAlignment="1">
      <alignment horizontal="center" vertical="center" wrapText="1"/>
    </xf>
    <xf numFmtId="49" fontId="9" fillId="11" borderId="72" xfId="0" applyNumberFormat="1" applyFont="1" applyFill="1" applyBorder="1" applyAlignment="1">
      <alignment horizontal="center" vertical="center" wrapText="1"/>
    </xf>
    <xf numFmtId="173" fontId="9" fillId="11" borderId="70" xfId="0" applyNumberFormat="1" applyFont="1" applyFill="1" applyBorder="1" applyAlignment="1">
      <alignment horizontal="center" vertical="center" wrapText="1"/>
    </xf>
    <xf numFmtId="173" fontId="9" fillId="11" borderId="7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26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61" fillId="0" borderId="0" xfId="0" applyFont="1" applyAlignment="1"/>
    <xf numFmtId="0" fontId="4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123" fillId="0" borderId="81" xfId="0" applyFont="1" applyBorder="1" applyAlignment="1">
      <alignment horizontal="center" vertical="center"/>
    </xf>
    <xf numFmtId="0" fontId="128" fillId="0" borderId="0" xfId="0" applyFont="1"/>
    <xf numFmtId="10" fontId="129" fillId="0" borderId="0" xfId="0" applyNumberFormat="1" applyFont="1"/>
    <xf numFmtId="10" fontId="128" fillId="0" borderId="0" xfId="0" applyNumberFormat="1" applyFont="1"/>
  </cellXfs>
  <cellStyles count="132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40% - Énfasis1 2" xfId="27"/>
    <cellStyle name="40% - Énfasis2 2" xfId="28"/>
    <cellStyle name="40% - Énfasis3 2" xfId="29"/>
    <cellStyle name="40% - Énfasis4 2" xfId="30"/>
    <cellStyle name="40% - Énfasis5 2" xfId="31"/>
    <cellStyle name="40% - Énfasis6 2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60% - Énfasis1 2" xfId="39"/>
    <cellStyle name="60% - Énfasis2 2" xfId="40"/>
    <cellStyle name="60% - Énfasis3 2" xfId="41"/>
    <cellStyle name="60% - Énfasis4 2" xfId="42"/>
    <cellStyle name="60% - Énfasis5 2" xfId="43"/>
    <cellStyle name="60% - Énfasis6 2" xfId="44"/>
    <cellStyle name="Accent1" xfId="45"/>
    <cellStyle name="Accent2" xfId="46"/>
    <cellStyle name="Accent3" xfId="47"/>
    <cellStyle name="Accent4" xfId="48"/>
    <cellStyle name="Accent5" xfId="49"/>
    <cellStyle name="Accent6" xfId="50"/>
    <cellStyle name="Bad" xfId="51"/>
    <cellStyle name="Buena 2" xfId="52"/>
    <cellStyle name="Calculation" xfId="53"/>
    <cellStyle name="Cálculo 2" xfId="54"/>
    <cellStyle name="Celda de comprobación 2" xfId="55"/>
    <cellStyle name="Celda vinculada 2" xfId="56"/>
    <cellStyle name="Check Cell" xfId="57"/>
    <cellStyle name="Encabezado 4 2" xfId="58"/>
    <cellStyle name="Énfasis1 2" xfId="59"/>
    <cellStyle name="Énfasis2 2" xfId="60"/>
    <cellStyle name="Énfasis3 2" xfId="61"/>
    <cellStyle name="Énfasis4 2" xfId="62"/>
    <cellStyle name="Énfasis5 2" xfId="63"/>
    <cellStyle name="Énfasis6 2" xfId="64"/>
    <cellStyle name="Entrada 2" xfId="65"/>
    <cellStyle name="Euro" xfId="66"/>
    <cellStyle name="Euro 2" xfId="67"/>
    <cellStyle name="Explanatory Text" xfId="68"/>
    <cellStyle name="Good" xfId="69"/>
    <cellStyle name="Heading 1" xfId="70"/>
    <cellStyle name="Heading 2" xfId="71"/>
    <cellStyle name="Heading 3" xfId="72"/>
    <cellStyle name="Heading 4" xfId="73"/>
    <cellStyle name="Hipervínculo" xfId="131" builtinId="8"/>
    <cellStyle name="Incorrecto 2" xfId="74"/>
    <cellStyle name="Input" xfId="75"/>
    <cellStyle name="Linked Cell" xfId="76"/>
    <cellStyle name="Millares [0] 2" xfId="77"/>
    <cellStyle name="Millares [0] 3" xfId="78"/>
    <cellStyle name="Millares 2" xfId="79"/>
    <cellStyle name="Millares 2 2" xfId="80"/>
    <cellStyle name="Millares 2 2 2" xfId="81"/>
    <cellStyle name="Millares 2 3" xfId="82"/>
    <cellStyle name="Millares 2 3 2" xfId="83"/>
    <cellStyle name="Millares 2 3 2 2" xfId="84"/>
    <cellStyle name="Millares 2 3 2 2 2" xfId="85"/>
    <cellStyle name="Millares 2 3 2 3" xfId="86"/>
    <cellStyle name="Millares 2 3 3" xfId="87"/>
    <cellStyle name="Millares 2 4" xfId="88"/>
    <cellStyle name="Millares 2 4 2" xfId="89"/>
    <cellStyle name="Millares 2 5" xfId="90"/>
    <cellStyle name="Normal" xfId="0" builtinId="0"/>
    <cellStyle name="Normal 10" xfId="5"/>
    <cellStyle name="Normal 10 2" xfId="91"/>
    <cellStyle name="Normal 10 2 2" xfId="92"/>
    <cellStyle name="Normal 11" xfId="6"/>
    <cellStyle name="Normal 12" xfId="93"/>
    <cellStyle name="Normal 12 2" xfId="94"/>
    <cellStyle name="Normal 13" xfId="95"/>
    <cellStyle name="Normal 13 2" xfId="7"/>
    <cellStyle name="Normal 14" xfId="96"/>
    <cellStyle name="Normal 15" xfId="97"/>
    <cellStyle name="Normal 2" xfId="1"/>
    <cellStyle name="Normal 2 2" xfId="98"/>
    <cellStyle name="Normal 2 2 2" xfId="99"/>
    <cellStyle name="Normal 2 3" xfId="100"/>
    <cellStyle name="Normal 2 3 2" xfId="101"/>
    <cellStyle name="Normal 2 3 2 2" xfId="102"/>
    <cellStyle name="Normal 2 3 2 2 2" xfId="103"/>
    <cellStyle name="Normal 2 3 2 3" xfId="104"/>
    <cellStyle name="Normal 2 3 3" xfId="105"/>
    <cellStyle name="Normal 2 4" xfId="106"/>
    <cellStyle name="Normal 2 4 2" xfId="107"/>
    <cellStyle name="Normal 2 5" xfId="108"/>
    <cellStyle name="Normal 2 5 2" xfId="109"/>
    <cellStyle name="Normal 3" xfId="110"/>
    <cellStyle name="Normal 3 2" xfId="111"/>
    <cellStyle name="Normal 3 3" xfId="112"/>
    <cellStyle name="Normal 3 3 2" xfId="113"/>
    <cellStyle name="Normal 4" xfId="114"/>
    <cellStyle name="Normal 4 2" xfId="115"/>
    <cellStyle name="Normal 5" xfId="116"/>
    <cellStyle name="Normal 6" xfId="117"/>
    <cellStyle name="Normal 7" xfId="2"/>
    <cellStyle name="Normal 8" xfId="3"/>
    <cellStyle name="Normal 9" xfId="4"/>
    <cellStyle name="Normal_afiliaultimo" xfId="8"/>
    <cellStyle name="Notas 2" xfId="118"/>
    <cellStyle name="Note" xfId="119"/>
    <cellStyle name="Output" xfId="120"/>
    <cellStyle name="Porcentaje 2" xfId="121"/>
    <cellStyle name="Salida 2" xfId="122"/>
    <cellStyle name="Texto de advertencia 2" xfId="123"/>
    <cellStyle name="Texto explicativo 2" xfId="124"/>
    <cellStyle name="Title" xfId="125"/>
    <cellStyle name="Título 1 2" xfId="126"/>
    <cellStyle name="Título 2 2" xfId="127"/>
    <cellStyle name="Título 3 2" xfId="128"/>
    <cellStyle name="Título 4" xfId="129"/>
    <cellStyle name="Warning Text" xfId="13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20" Type="http://schemas.openxmlformats.org/officeDocument/2006/relationships/externalLink" Target="externalLinks/externalLink8.xml"/><Relationship Id="rId41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727-425D-96EE-E7F1BE1FABA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GENERO!$N$73:$O$73</c:f>
            </c:numRef>
          </c:val>
          <c:extLst>
            <c:ext xmlns:c16="http://schemas.microsoft.com/office/drawing/2014/chart" uri="{C3380CC4-5D6E-409C-BE32-E72D297353CC}">
              <c16:uniqueId val="{00000002-4727-425D-96EE-E7F1BE1FABAA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727-425D-96EE-E7F1BE1FABAA}"/>
              </c:ext>
            </c:extLst>
          </c:dPt>
          <c:dLbls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GENERO!$N$74:$O$74</c:f>
            </c:numRef>
          </c:val>
          <c:extLst>
            <c:ext xmlns:c16="http://schemas.microsoft.com/office/drawing/2014/chart" uri="{C3380CC4-5D6E-409C-BE32-E72D297353CC}">
              <c16:uniqueId val="{00000005-4727-425D-96EE-E7F1BE1FA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1719936"/>
        <c:axId val="151721472"/>
      </c:barChart>
      <c:catAx>
        <c:axId val="151719936"/>
        <c:scaling>
          <c:orientation val="maxMin"/>
        </c:scaling>
        <c:delete val="1"/>
        <c:axPos val="l"/>
        <c:majorTickMark val="out"/>
        <c:minorTickMark val="none"/>
        <c:tickLblPos val="nextTo"/>
        <c:crossAx val="151721472"/>
        <c:crosses val="autoZero"/>
        <c:auto val="1"/>
        <c:lblAlgn val="ctr"/>
        <c:lblOffset val="100"/>
        <c:noMultiLvlLbl val="0"/>
      </c:catAx>
      <c:valAx>
        <c:axId val="15172147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51719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'Efecto COVID'!$B$8:$B$13</c:f>
              <c:strCache>
                <c:ptCount val="6"/>
                <c:pt idx="0">
                  <c:v>R. 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R.E. Autónomos</c:v>
                </c:pt>
                <c:pt idx="4">
                  <c:v>R.E. Mar</c:v>
                </c:pt>
                <c:pt idx="5">
                  <c:v>R.E. Carbón</c:v>
                </c:pt>
              </c:strCache>
            </c:strRef>
          </c:cat>
          <c:val>
            <c:numRef>
              <c:f>'Efecto COVID'!$D$8:$D$13</c:f>
              <c:numCache>
                <c:formatCode>0.00%</c:formatCode>
                <c:ptCount val="6"/>
                <c:pt idx="0">
                  <c:v>-0.11475091946350335</c:v>
                </c:pt>
                <c:pt idx="1">
                  <c:v>-1.9027055913255597E-2</c:v>
                </c:pt>
                <c:pt idx="2">
                  <c:v>-1.6718218002205965E-2</c:v>
                </c:pt>
                <c:pt idx="3">
                  <c:v>-2.358606218532433E-2</c:v>
                </c:pt>
                <c:pt idx="4">
                  <c:v>-4.8769371011850526E-2</c:v>
                </c:pt>
                <c:pt idx="5">
                  <c:v>-2.5641025641025661E-2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F-4636-9FB3-325FAA6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333984368"/>
        <c:axId val="333986864"/>
      </c:barChart>
      <c:catAx>
        <c:axId val="33398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986864"/>
        <c:crosses val="autoZero"/>
        <c:auto val="0"/>
        <c:lblAlgn val="ctr"/>
        <c:lblOffset val="100"/>
        <c:noMultiLvlLbl val="0"/>
      </c:catAx>
      <c:valAx>
        <c:axId val="3339868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3398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'Efecto COVID'!$B$22:$B$24</c:f>
              <c:strCache>
                <c:ptCount val="3"/>
                <c:pt idx="0">
                  <c:v>Indefinido</c:v>
                </c:pt>
                <c:pt idx="1">
                  <c:v>Temporal</c:v>
                </c:pt>
                <c:pt idx="2">
                  <c:v>Otros</c:v>
                </c:pt>
              </c:strCache>
            </c:strRef>
          </c:cat>
          <c:val>
            <c:numRef>
              <c:f>'Efecto COVID'!$D$22:$D$24</c:f>
              <c:numCache>
                <c:formatCode>0.00%</c:formatCode>
                <c:ptCount val="3"/>
                <c:pt idx="0">
                  <c:v>-9.5110759392690092E-2</c:v>
                </c:pt>
                <c:pt idx="1">
                  <c:v>-0.1537957994747372</c:v>
                </c:pt>
                <c:pt idx="2">
                  <c:v>-0.16891820976085159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7-4927-AACD-285EF268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333984368"/>
        <c:axId val="333986864"/>
      </c:barChart>
      <c:catAx>
        <c:axId val="33398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986864"/>
        <c:crosses val="autoZero"/>
        <c:auto val="1"/>
        <c:lblAlgn val="ctr"/>
        <c:lblOffset val="100"/>
        <c:noMultiLvlLbl val="0"/>
      </c:catAx>
      <c:valAx>
        <c:axId val="3339868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3398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1"/>
          <c:dLbls>
            <c:dLbl>
              <c:idx val="0"/>
              <c:layout>
                <c:manualLayout>
                  <c:x val="3.3595800524934386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8B-4B98-A269-0E901BCC3759}"/>
                </c:ext>
              </c:extLst>
            </c:dLbl>
            <c:dLbl>
              <c:idx val="1"/>
              <c:layout>
                <c:manualLayout>
                  <c:x val="1.28003359580053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8B-4B98-A269-0E901BCC3759}"/>
                </c:ext>
              </c:extLst>
            </c:dLbl>
            <c:dLbl>
              <c:idx val="2"/>
              <c:layout>
                <c:manualLayout>
                  <c:x val="2.34668346456693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8B-4B98-A269-0E901BCC3759}"/>
                </c:ext>
              </c:extLst>
            </c:dLbl>
            <c:dLbl>
              <c:idx val="3"/>
              <c:layout>
                <c:manualLayout>
                  <c:x val="-8.1065994750656095E-2"/>
                  <c:y val="-7.754724910630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8B-4B98-A269-0E901BCC3759}"/>
                </c:ext>
              </c:extLst>
            </c:dLbl>
            <c:dLbl>
              <c:idx val="4"/>
              <c:layout>
                <c:manualLayout>
                  <c:x val="1.28001679790027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8B-4B98-A269-0E901BCC3759}"/>
                </c:ext>
              </c:extLst>
            </c:dLbl>
            <c:dLbl>
              <c:idx val="5"/>
              <c:layout>
                <c:manualLayout>
                  <c:x val="1.4933669291338662E-2"/>
                  <c:y val="-8.6155695552907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E8B-4B98-A269-0E901BCC3759}"/>
                </c:ext>
              </c:extLst>
            </c:dLbl>
            <c:dLbl>
              <c:idx val="6"/>
              <c:layout>
                <c:manualLayout>
                  <c:x val="-0.10240000000000016"/>
                  <c:y val="7.91073474713000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8B-4B98-A269-0E901BCC3759}"/>
                </c:ext>
              </c:extLst>
            </c:dLbl>
            <c:dLbl>
              <c:idx val="7"/>
              <c:layout>
                <c:manualLayout>
                  <c:x val="1.4933501312335958E-2"/>
                  <c:y val="8.6155695552907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E8B-4B98-A269-0E901BCC3759}"/>
                </c:ext>
              </c:extLst>
            </c:dLbl>
            <c:dLbl>
              <c:idx val="8"/>
              <c:layout>
                <c:manualLayout>
                  <c:x val="4.2668346456693693E-3"/>
                  <c:y val="4.3077847776453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E8B-4B98-A269-0E901BCC3759}"/>
                </c:ext>
              </c:extLst>
            </c:dLbl>
            <c:dLbl>
              <c:idx val="9"/>
              <c:layout>
                <c:manualLayout>
                  <c:x val="5.0393700787401576E-7"/>
                  <c:y val="-1.9743785482313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8B-4B98-A269-0E901BCC3759}"/>
                </c:ext>
              </c:extLst>
            </c:dLbl>
            <c:dLbl>
              <c:idx val="10"/>
              <c:layout>
                <c:manualLayout>
                  <c:x val="6.400335958005249E-3"/>
                  <c:y val="-4.3077847776453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8B-4B98-A269-0E901BCC37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'Efecto COVID'!$B$33:$B$43</c:f>
              <c:strCache>
                <c:ptCount val="11"/>
                <c:pt idx="0">
                  <c:v>I. Hostelería</c:v>
                </c:pt>
                <c:pt idx="1">
                  <c:v>G.Comercio; Reparación 
de Vehículos de Motor y Motocicletas</c:v>
                </c:pt>
                <c:pt idx="2">
                  <c:v>N.Actividades Administrativas y 
Servicios Auxiliares</c:v>
                </c:pt>
                <c:pt idx="3">
                  <c:v>F. Construcción</c:v>
                </c:pt>
                <c:pt idx="4">
                  <c:v>C. Industria Manufacturera</c:v>
                </c:pt>
                <c:pt idx="5">
                  <c:v>H. Transporte y Almacenamiento</c:v>
                </c:pt>
                <c:pt idx="6">
                  <c:v>Q.Actividades Sanitarias Y Servicios Sociales</c:v>
                </c:pt>
                <c:pt idx="7">
                  <c:v>M. Actividades Profesionales Científicas y  Técnicas</c:v>
                </c:pt>
                <c:pt idx="8">
                  <c:v>P.Educación</c:v>
                </c:pt>
                <c:pt idx="9">
                  <c:v>J.Información y Comunicaciones</c:v>
                </c:pt>
                <c:pt idx="10">
                  <c:v>RESTO SECCIONES</c:v>
                </c:pt>
              </c:strCache>
            </c:strRef>
          </c:cat>
          <c:val>
            <c:numRef>
              <c:f>'Efecto COVID'!$D$33:$D$43</c:f>
              <c:numCache>
                <c:formatCode>0.00%</c:formatCode>
                <c:ptCount val="11"/>
                <c:pt idx="0">
                  <c:v>-0.17719405950155553</c:v>
                </c:pt>
                <c:pt idx="1">
                  <c:v>-8.7064528673056252E-2</c:v>
                </c:pt>
                <c:pt idx="2">
                  <c:v>-0.12033276149149807</c:v>
                </c:pt>
                <c:pt idx="3">
                  <c:v>-0.22064631956912029</c:v>
                </c:pt>
                <c:pt idx="4">
                  <c:v>-6.0778853379304221E-2</c:v>
                </c:pt>
                <c:pt idx="5">
                  <c:v>-7.0714064029412493E-2</c:v>
                </c:pt>
                <c:pt idx="6">
                  <c:v>9.2228762918700191E-3</c:v>
                </c:pt>
                <c:pt idx="7">
                  <c:v>-6.5825589470551282E-2</c:v>
                </c:pt>
                <c:pt idx="8">
                  <c:v>-0.10997851219122379</c:v>
                </c:pt>
                <c:pt idx="9">
                  <c:v>-3.7136634367499366E-2</c:v>
                </c:pt>
                <c:pt idx="10">
                  <c:v>-9.7547102737291169E-2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CE8B-4B98-A269-0E901BCC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984368"/>
        <c:axId val="333986864"/>
      </c:barChart>
      <c:catAx>
        <c:axId val="33398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986864"/>
        <c:crosses val="autoZero"/>
        <c:auto val="1"/>
        <c:lblAlgn val="ctr"/>
        <c:lblOffset val="100"/>
        <c:noMultiLvlLbl val="0"/>
      </c:catAx>
      <c:valAx>
        <c:axId val="333986864"/>
        <c:scaling>
          <c:orientation val="minMax"/>
        </c:scaling>
        <c:delete val="1"/>
        <c:axPos val="t"/>
        <c:numFmt formatCode="0.00%" sourceLinked="1"/>
        <c:majorTickMark val="none"/>
        <c:minorTickMark val="none"/>
        <c:tickLblPos val="nextTo"/>
        <c:crossAx val="33398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437524</xdr:colOff>
      <xdr:row>40</xdr:row>
      <xdr:rowOff>18238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09524" cy="6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6</xdr:col>
      <xdr:colOff>761999</xdr:colOff>
      <xdr:row>6</xdr:row>
      <xdr:rowOff>0</xdr:rowOff>
    </xdr:to>
    <xdr:sp macro="" textlink="">
      <xdr:nvSpPr>
        <xdr:cNvPr id="3" name="CuadroTexto 2"/>
        <xdr:cNvSpPr txBox="1"/>
      </xdr:nvSpPr>
      <xdr:spPr>
        <a:xfrm>
          <a:off x="19050" y="333375"/>
          <a:ext cx="5314949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accent2">
                  <a:lumMod val="50000"/>
                </a:schemeClr>
              </a:solidFill>
            </a:rPr>
            <a:t>AFILIACIÓN MEDIA DE EXTRANJEROS A LA SEGURIDAD SOCIAL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69011</xdr:colOff>
      <xdr:row>77</xdr:row>
      <xdr:rowOff>0</xdr:rowOff>
    </xdr:from>
    <xdr:to>
      <xdr:col>18</xdr:col>
      <xdr:colOff>214711</xdr:colOff>
      <xdr:row>93</xdr:row>
      <xdr:rowOff>110434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45</xdr:row>
      <xdr:rowOff>0</xdr:rowOff>
    </xdr:from>
    <xdr:to>
      <xdr:col>1</xdr:col>
      <xdr:colOff>121920</xdr:colOff>
      <xdr:row>46</xdr:row>
      <xdr:rowOff>22858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2020" y="13992225"/>
          <a:ext cx="76200" cy="184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45</xdr:row>
      <xdr:rowOff>0</xdr:rowOff>
    </xdr:from>
    <xdr:to>
      <xdr:col>1</xdr:col>
      <xdr:colOff>121920</xdr:colOff>
      <xdr:row>46</xdr:row>
      <xdr:rowOff>22858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22020" y="13992225"/>
          <a:ext cx="76200" cy="184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45</xdr:row>
      <xdr:rowOff>0</xdr:rowOff>
    </xdr:from>
    <xdr:to>
      <xdr:col>1</xdr:col>
      <xdr:colOff>121920</xdr:colOff>
      <xdr:row>46</xdr:row>
      <xdr:rowOff>22858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22020" y="13992225"/>
          <a:ext cx="76200" cy="184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112</xdr:row>
      <xdr:rowOff>106680</xdr:rowOff>
    </xdr:from>
    <xdr:to>
      <xdr:col>1</xdr:col>
      <xdr:colOff>1508760</xdr:colOff>
      <xdr:row>112</xdr:row>
      <xdr:rowOff>106680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1562100" y="24947880"/>
          <a:ext cx="82296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42</xdr:row>
      <xdr:rowOff>0</xdr:rowOff>
    </xdr:from>
    <xdr:to>
      <xdr:col>1</xdr:col>
      <xdr:colOff>121920</xdr:colOff>
      <xdr:row>43</xdr:row>
      <xdr:rowOff>22862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50570" y="13544550"/>
          <a:ext cx="76200" cy="184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42</xdr:row>
      <xdr:rowOff>0</xdr:rowOff>
    </xdr:from>
    <xdr:to>
      <xdr:col>1</xdr:col>
      <xdr:colOff>121920</xdr:colOff>
      <xdr:row>43</xdr:row>
      <xdr:rowOff>22862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50570" y="13544550"/>
          <a:ext cx="76200" cy="184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42</xdr:row>
      <xdr:rowOff>0</xdr:rowOff>
    </xdr:from>
    <xdr:to>
      <xdr:col>1</xdr:col>
      <xdr:colOff>121920</xdr:colOff>
      <xdr:row>43</xdr:row>
      <xdr:rowOff>22862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50570" y="13544550"/>
          <a:ext cx="76200" cy="184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109</xdr:row>
      <xdr:rowOff>106680</xdr:rowOff>
    </xdr:from>
    <xdr:to>
      <xdr:col>1</xdr:col>
      <xdr:colOff>1508760</xdr:colOff>
      <xdr:row>109</xdr:row>
      <xdr:rowOff>106680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1390650" y="24500205"/>
          <a:ext cx="82296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0</xdr:row>
          <xdr:rowOff>66675</xdr:rowOff>
        </xdr:from>
        <xdr:to>
          <xdr:col>13</xdr:col>
          <xdr:colOff>0</xdr:colOff>
          <xdr:row>1</xdr:row>
          <xdr:rowOff>133350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Botón 1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255443</xdr:colOff>
      <xdr:row>2</xdr:row>
      <xdr:rowOff>167176</xdr:rowOff>
    </xdr:from>
    <xdr:to>
      <xdr:col>9</xdr:col>
      <xdr:colOff>492703</xdr:colOff>
      <xdr:row>15</xdr:row>
      <xdr:rowOff>79104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607409</xdr:colOff>
      <xdr:row>18</xdr:row>
      <xdr:rowOff>511</xdr:rowOff>
    </xdr:from>
    <xdr:to>
      <xdr:col>9</xdr:col>
      <xdr:colOff>45434</xdr:colOff>
      <xdr:row>25</xdr:row>
      <xdr:rowOff>95200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38099</xdr:colOff>
      <xdr:row>30</xdr:row>
      <xdr:rowOff>142875</xdr:rowOff>
    </xdr:from>
    <xdr:to>
      <xdr:col>10</xdr:col>
      <xdr:colOff>704849</xdr:colOff>
      <xdr:row>44</xdr:row>
      <xdr:rowOff>29695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NARIA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NTABRI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STILLA%20LA%20MANCH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STILLA%20LE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ATALU&#209;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OM%20VALENCIAN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EXTREMADUR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GALICI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LA%20RIOJ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MADR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MURCIA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NAVARR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PAIS%20VASCO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CEUTA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MELILL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MODELO%20SECORES%20AUTONOMOSL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plantilla%20extranjeros%20por%20nacionalid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1NACIONAL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MODELO%20SECORES%20REGIMEN%20GENER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ANDALUCI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ARAG&#211;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ASTURIA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l%20trabajo%2015042020/AFILIACI&#211;N/EXTRANJEROS/cc.aa%201/nuevos/BALEA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72228.539999999994</v>
          </cell>
        </row>
      </sheetData>
      <sheetData sheetId="1">
        <row r="7">
          <cell r="E7">
            <v>182.4</v>
          </cell>
          <cell r="I7">
            <v>214.4</v>
          </cell>
        </row>
        <row r="8">
          <cell r="E8">
            <v>4.7699999999999996</v>
          </cell>
          <cell r="I8">
            <v>6</v>
          </cell>
        </row>
        <row r="9">
          <cell r="E9">
            <v>1525.81</v>
          </cell>
          <cell r="I9">
            <v>726.27</v>
          </cell>
        </row>
        <row r="10">
          <cell r="E10">
            <v>14.9</v>
          </cell>
          <cell r="I10">
            <v>7</v>
          </cell>
        </row>
        <row r="11">
          <cell r="E11">
            <v>117.13</v>
          </cell>
          <cell r="I11">
            <v>7</v>
          </cell>
        </row>
        <row r="12">
          <cell r="E12">
            <v>3357.63</v>
          </cell>
          <cell r="I12">
            <v>2181.1799999999998</v>
          </cell>
        </row>
        <row r="13">
          <cell r="E13">
            <v>10533</v>
          </cell>
          <cell r="I13">
            <v>6064.13</v>
          </cell>
        </row>
        <row r="14">
          <cell r="E14">
            <v>1996.68</v>
          </cell>
          <cell r="I14">
            <v>291.86</v>
          </cell>
        </row>
        <row r="15">
          <cell r="E15">
            <v>30794.9</v>
          </cell>
          <cell r="I15">
            <v>5537.81</v>
          </cell>
        </row>
        <row r="16">
          <cell r="E16">
            <v>1080.22</v>
          </cell>
          <cell r="I16">
            <v>732.59</v>
          </cell>
        </row>
        <row r="17">
          <cell r="E17">
            <v>204.4</v>
          </cell>
          <cell r="I17">
            <v>217.77</v>
          </cell>
        </row>
        <row r="18">
          <cell r="E18">
            <v>817.54</v>
          </cell>
          <cell r="I18">
            <v>1106.81</v>
          </cell>
        </row>
        <row r="19">
          <cell r="E19">
            <v>1610.22</v>
          </cell>
          <cell r="I19">
            <v>1620.5</v>
          </cell>
        </row>
        <row r="20">
          <cell r="E20">
            <v>5820</v>
          </cell>
          <cell r="I20">
            <v>1969.81</v>
          </cell>
        </row>
        <row r="21">
          <cell r="E21">
            <v>593.22</v>
          </cell>
          <cell r="I21">
            <v>12</v>
          </cell>
        </row>
        <row r="22">
          <cell r="E22">
            <v>1957.68</v>
          </cell>
          <cell r="I22">
            <v>774.63</v>
          </cell>
        </row>
        <row r="23">
          <cell r="E23">
            <v>2455.81</v>
          </cell>
          <cell r="I23">
            <v>821</v>
          </cell>
        </row>
        <row r="24">
          <cell r="E24">
            <v>1905.22</v>
          </cell>
          <cell r="I24">
            <v>985.86</v>
          </cell>
        </row>
        <row r="25">
          <cell r="E25">
            <v>2103.86</v>
          </cell>
          <cell r="I25">
            <v>2020.18</v>
          </cell>
        </row>
        <row r="26">
          <cell r="E26">
            <v>169.31</v>
          </cell>
          <cell r="I26">
            <v>3.9</v>
          </cell>
        </row>
        <row r="27">
          <cell r="E27">
            <v>18</v>
          </cell>
          <cell r="I27">
            <v>2</v>
          </cell>
        </row>
        <row r="28">
          <cell r="E28">
            <v>2473.2199999999998</v>
          </cell>
          <cell r="I28"/>
        </row>
        <row r="29">
          <cell r="E29">
            <v>2492.5</v>
          </cell>
          <cell r="I29"/>
        </row>
        <row r="30">
          <cell r="E30">
            <v>72228.539999999994</v>
          </cell>
          <cell r="I30">
            <v>25302.760000000002</v>
          </cell>
        </row>
      </sheetData>
      <sheetData sheetId="2">
        <row r="56">
          <cell r="C56">
            <v>72228.250000000015</v>
          </cell>
          <cell r="D56">
            <v>67262.670000000013</v>
          </cell>
          <cell r="E56">
            <v>2473.13</v>
          </cell>
          <cell r="F56">
            <v>2492.4500000000003</v>
          </cell>
          <cell r="G56">
            <v>25302.590000000004</v>
          </cell>
          <cell r="H56">
            <v>623.97</v>
          </cell>
          <cell r="I56">
            <v>0</v>
          </cell>
          <cell r="J56">
            <v>98155.25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9802.18</v>
          </cell>
        </row>
      </sheetData>
      <sheetData sheetId="1">
        <row r="7">
          <cell r="E7">
            <v>25.9</v>
          </cell>
          <cell r="I7">
            <v>28.4</v>
          </cell>
        </row>
        <row r="8">
          <cell r="E8">
            <v>3</v>
          </cell>
          <cell r="I8">
            <v>0</v>
          </cell>
        </row>
        <row r="9">
          <cell r="E9">
            <v>730.9</v>
          </cell>
          <cell r="I9">
            <v>83.95</v>
          </cell>
        </row>
        <row r="10">
          <cell r="E10">
            <v>7.95</v>
          </cell>
          <cell r="I10">
            <v>0</v>
          </cell>
        </row>
        <row r="11">
          <cell r="E11">
            <v>34.86</v>
          </cell>
          <cell r="I11">
            <v>0</v>
          </cell>
        </row>
        <row r="12">
          <cell r="E12">
            <v>957.4</v>
          </cell>
          <cell r="I12">
            <v>389</v>
          </cell>
        </row>
        <row r="13">
          <cell r="E13">
            <v>853.22</v>
          </cell>
          <cell r="I13">
            <v>584</v>
          </cell>
        </row>
        <row r="14">
          <cell r="E14">
            <v>778.81</v>
          </cell>
          <cell r="I14">
            <v>101.77</v>
          </cell>
        </row>
        <row r="15">
          <cell r="E15">
            <v>2070.5</v>
          </cell>
          <cell r="I15">
            <v>393.04</v>
          </cell>
        </row>
        <row r="16">
          <cell r="E16">
            <v>82.68</v>
          </cell>
          <cell r="I16">
            <v>36.81</v>
          </cell>
        </row>
        <row r="17">
          <cell r="E17">
            <v>22.63</v>
          </cell>
          <cell r="I17">
            <v>10.72</v>
          </cell>
        </row>
        <row r="18">
          <cell r="E18">
            <v>13.81</v>
          </cell>
          <cell r="I18">
            <v>6</v>
          </cell>
        </row>
        <row r="19">
          <cell r="E19">
            <v>189.59</v>
          </cell>
          <cell r="I19">
            <v>84.22</v>
          </cell>
        </row>
        <row r="20">
          <cell r="E20">
            <v>751.86</v>
          </cell>
          <cell r="I20">
            <v>82.86</v>
          </cell>
        </row>
        <row r="21">
          <cell r="E21">
            <v>102.81</v>
          </cell>
          <cell r="I21">
            <v>0</v>
          </cell>
        </row>
        <row r="22">
          <cell r="E22">
            <v>432.5</v>
          </cell>
          <cell r="I22">
            <v>138.09</v>
          </cell>
        </row>
        <row r="23">
          <cell r="E23">
            <v>552</v>
          </cell>
          <cell r="I23">
            <v>42</v>
          </cell>
        </row>
        <row r="24">
          <cell r="E24">
            <v>128.31</v>
          </cell>
          <cell r="I24">
            <v>30.86</v>
          </cell>
        </row>
        <row r="25">
          <cell r="E25">
            <v>191.4</v>
          </cell>
          <cell r="I25">
            <v>188.81</v>
          </cell>
        </row>
        <row r="26">
          <cell r="E26">
            <v>17.36</v>
          </cell>
          <cell r="I26">
            <v>0</v>
          </cell>
        </row>
        <row r="27">
          <cell r="E27">
            <v>0</v>
          </cell>
          <cell r="I27">
            <v>1</v>
          </cell>
        </row>
        <row r="28">
          <cell r="E28">
            <v>346.5</v>
          </cell>
          <cell r="I28"/>
        </row>
        <row r="29">
          <cell r="E29">
            <v>1508.09</v>
          </cell>
          <cell r="I29"/>
        </row>
        <row r="30">
          <cell r="E30">
            <v>9802.18</v>
          </cell>
          <cell r="I30">
            <v>2201.58</v>
          </cell>
        </row>
      </sheetData>
      <sheetData sheetId="2">
        <row r="56">
          <cell r="C56">
            <v>9801.91</v>
          </cell>
          <cell r="D56">
            <v>7947.4500000000007</v>
          </cell>
          <cell r="E56">
            <v>346.44</v>
          </cell>
          <cell r="F56">
            <v>1508.0200000000002</v>
          </cell>
          <cell r="G56">
            <v>2201.4800000000005</v>
          </cell>
          <cell r="H56">
            <v>128.88</v>
          </cell>
          <cell r="I56">
            <v>0</v>
          </cell>
          <cell r="J56">
            <v>12132.53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53547.360000000001</v>
          </cell>
        </row>
      </sheetData>
      <sheetData sheetId="1">
        <row r="7">
          <cell r="E7">
            <v>1375.09</v>
          </cell>
          <cell r="I7">
            <v>269.02999999999997</v>
          </cell>
        </row>
        <row r="8">
          <cell r="E8">
            <v>75.36</v>
          </cell>
          <cell r="I8">
            <v>1</v>
          </cell>
        </row>
        <row r="9">
          <cell r="E9">
            <v>6980.72</v>
          </cell>
          <cell r="I9">
            <v>384.63</v>
          </cell>
        </row>
        <row r="10">
          <cell r="E10">
            <v>39.18</v>
          </cell>
          <cell r="I10">
            <v>3</v>
          </cell>
        </row>
        <row r="11">
          <cell r="E11">
            <v>223.5</v>
          </cell>
          <cell r="I11">
            <v>11.86</v>
          </cell>
        </row>
        <row r="12">
          <cell r="E12">
            <v>5279.72</v>
          </cell>
          <cell r="I12">
            <v>1470.27</v>
          </cell>
        </row>
        <row r="13">
          <cell r="E13">
            <v>5017.68</v>
          </cell>
          <cell r="I13">
            <v>2941.5</v>
          </cell>
        </row>
        <row r="14">
          <cell r="E14">
            <v>4778.2700000000004</v>
          </cell>
          <cell r="I14">
            <v>544.30999999999995</v>
          </cell>
        </row>
        <row r="15">
          <cell r="E15">
            <v>5362.9</v>
          </cell>
          <cell r="I15">
            <v>1291.5899999999999</v>
          </cell>
        </row>
        <row r="16">
          <cell r="E16">
            <v>146.68</v>
          </cell>
          <cell r="I16">
            <v>72.95</v>
          </cell>
        </row>
        <row r="17">
          <cell r="E17">
            <v>41.59</v>
          </cell>
          <cell r="I17">
            <v>28.81</v>
          </cell>
        </row>
        <row r="18">
          <cell r="E18">
            <v>70.36</v>
          </cell>
          <cell r="I18">
            <v>15.72</v>
          </cell>
        </row>
        <row r="19">
          <cell r="E19">
            <v>289.72000000000003</v>
          </cell>
          <cell r="I19">
            <v>158.72</v>
          </cell>
        </row>
        <row r="20">
          <cell r="E20">
            <v>3131.4</v>
          </cell>
          <cell r="I20">
            <v>219.13</v>
          </cell>
        </row>
        <row r="21">
          <cell r="E21">
            <v>1071.81</v>
          </cell>
          <cell r="I21">
            <v>0</v>
          </cell>
        </row>
        <row r="22">
          <cell r="E22">
            <v>573.36</v>
          </cell>
          <cell r="I22">
            <v>206.86</v>
          </cell>
        </row>
        <row r="23">
          <cell r="E23">
            <v>1997.13</v>
          </cell>
          <cell r="I23">
            <v>100.45</v>
          </cell>
        </row>
        <row r="24">
          <cell r="E24">
            <v>336.45</v>
          </cell>
          <cell r="I24">
            <v>64</v>
          </cell>
        </row>
        <row r="25">
          <cell r="E25">
            <v>620.22</v>
          </cell>
          <cell r="I25">
            <v>618.13</v>
          </cell>
        </row>
        <row r="26">
          <cell r="E26">
            <v>33.18</v>
          </cell>
          <cell r="I26">
            <v>1</v>
          </cell>
        </row>
        <row r="27">
          <cell r="E27">
            <v>0</v>
          </cell>
          <cell r="I27">
            <v>0</v>
          </cell>
        </row>
        <row r="28">
          <cell r="E28">
            <v>12643.5</v>
          </cell>
          <cell r="I28"/>
        </row>
        <row r="29">
          <cell r="E29">
            <v>3459.45</v>
          </cell>
          <cell r="I29"/>
        </row>
        <row r="30">
          <cell r="E30">
            <v>53547.360000000001</v>
          </cell>
          <cell r="I30">
            <v>8403.0299999999988</v>
          </cell>
        </row>
      </sheetData>
      <sheetData sheetId="2">
        <row r="56">
          <cell r="C56">
            <v>53547.009999999995</v>
          </cell>
          <cell r="D56">
            <v>37444.229999999996</v>
          </cell>
          <cell r="E56">
            <v>12643.39</v>
          </cell>
          <cell r="F56">
            <v>3459.3900000000003</v>
          </cell>
          <cell r="G56">
            <v>8402.93</v>
          </cell>
          <cell r="H56">
            <v>0</v>
          </cell>
          <cell r="I56">
            <v>0</v>
          </cell>
          <cell r="J56">
            <v>61950.23000000001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49547.72</v>
          </cell>
        </row>
      </sheetData>
      <sheetData sheetId="1">
        <row r="7">
          <cell r="E7">
            <v>3006.22</v>
          </cell>
          <cell r="I7">
            <v>384.09</v>
          </cell>
        </row>
        <row r="8">
          <cell r="E8">
            <v>98.49</v>
          </cell>
          <cell r="I8">
            <v>3</v>
          </cell>
        </row>
        <row r="9">
          <cell r="E9">
            <v>6244.77</v>
          </cell>
          <cell r="I9">
            <v>245.22</v>
          </cell>
        </row>
        <row r="10">
          <cell r="E10">
            <v>14</v>
          </cell>
          <cell r="I10">
            <v>3</v>
          </cell>
        </row>
        <row r="11">
          <cell r="E11">
            <v>190.9</v>
          </cell>
          <cell r="I11">
            <v>2</v>
          </cell>
        </row>
        <row r="12">
          <cell r="E12">
            <v>3892.95</v>
          </cell>
          <cell r="I12">
            <v>1286.3599999999999</v>
          </cell>
        </row>
        <row r="13">
          <cell r="E13">
            <v>4153.13</v>
          </cell>
          <cell r="I13">
            <v>1955.04</v>
          </cell>
        </row>
        <row r="14">
          <cell r="E14">
            <v>3814.63</v>
          </cell>
          <cell r="I14">
            <v>504.72</v>
          </cell>
        </row>
        <row r="15">
          <cell r="E15">
            <v>7374.18</v>
          </cell>
          <cell r="I15">
            <v>1438.68</v>
          </cell>
        </row>
        <row r="16">
          <cell r="E16">
            <v>183.59</v>
          </cell>
          <cell r="I16">
            <v>86.09</v>
          </cell>
        </row>
        <row r="17">
          <cell r="E17">
            <v>58.09</v>
          </cell>
          <cell r="I17">
            <v>40.22</v>
          </cell>
        </row>
        <row r="18">
          <cell r="E18">
            <v>70.45</v>
          </cell>
          <cell r="I18">
            <v>13.9</v>
          </cell>
        </row>
        <row r="19">
          <cell r="E19">
            <v>624.27</v>
          </cell>
          <cell r="I19">
            <v>193.27</v>
          </cell>
        </row>
        <row r="20">
          <cell r="E20">
            <v>3571.68</v>
          </cell>
          <cell r="I20">
            <v>187.63</v>
          </cell>
        </row>
        <row r="21">
          <cell r="E21">
            <v>819.68</v>
          </cell>
          <cell r="I21">
            <v>2</v>
          </cell>
        </row>
        <row r="22">
          <cell r="E22">
            <v>1275.77</v>
          </cell>
          <cell r="I22">
            <v>260.13</v>
          </cell>
        </row>
        <row r="23">
          <cell r="E23">
            <v>3153.81</v>
          </cell>
          <cell r="I23">
            <v>107</v>
          </cell>
        </row>
        <row r="24">
          <cell r="E24">
            <v>587.59</v>
          </cell>
          <cell r="I24">
            <v>60.95</v>
          </cell>
        </row>
        <row r="25">
          <cell r="E25">
            <v>631.36</v>
          </cell>
          <cell r="I25">
            <v>700.68</v>
          </cell>
        </row>
        <row r="26">
          <cell r="E26">
            <v>58.5</v>
          </cell>
          <cell r="I26">
            <v>8</v>
          </cell>
        </row>
        <row r="27">
          <cell r="E27">
            <v>1</v>
          </cell>
          <cell r="I27">
            <v>2</v>
          </cell>
        </row>
        <row r="28">
          <cell r="E28">
            <v>4679.54</v>
          </cell>
          <cell r="I28"/>
        </row>
        <row r="29">
          <cell r="E29">
            <v>5043.04</v>
          </cell>
          <cell r="I29"/>
        </row>
        <row r="30">
          <cell r="E30">
            <v>49547.72</v>
          </cell>
          <cell r="I30">
            <v>7484.04</v>
          </cell>
        </row>
      </sheetData>
      <sheetData sheetId="2">
        <row r="56">
          <cell r="C56">
            <v>49547.39</v>
          </cell>
          <cell r="D56">
            <v>39824.980000000003</v>
          </cell>
          <cell r="E56">
            <v>4679.4400000000005</v>
          </cell>
          <cell r="F56">
            <v>5042.97</v>
          </cell>
          <cell r="G56">
            <v>7483.94</v>
          </cell>
          <cell r="H56">
            <v>0</v>
          </cell>
          <cell r="I56">
            <v>0</v>
          </cell>
          <cell r="J56">
            <v>57031.61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417283.9</v>
          </cell>
        </row>
      </sheetData>
      <sheetData sheetId="1">
        <row r="7">
          <cell r="E7">
            <v>3839.22</v>
          </cell>
          <cell r="I7">
            <v>648.57999999999993</v>
          </cell>
        </row>
        <row r="8">
          <cell r="E8">
            <v>203.45</v>
          </cell>
          <cell r="I8">
            <v>15.81</v>
          </cell>
        </row>
        <row r="9">
          <cell r="E9">
            <v>45080.04</v>
          </cell>
          <cell r="I9">
            <v>2849.81</v>
          </cell>
        </row>
        <row r="10">
          <cell r="E10">
            <v>143.04</v>
          </cell>
          <cell r="I10">
            <v>11</v>
          </cell>
        </row>
        <row r="11">
          <cell r="E11">
            <v>1963.04</v>
          </cell>
          <cell r="I11">
            <v>42.59</v>
          </cell>
        </row>
        <row r="12">
          <cell r="E12">
            <v>31349.54</v>
          </cell>
          <cell r="I12">
            <v>7894.54</v>
          </cell>
        </row>
        <row r="13">
          <cell r="E13">
            <v>60849.54</v>
          </cell>
          <cell r="I13">
            <v>18258.95</v>
          </cell>
        </row>
        <row r="14">
          <cell r="E14">
            <v>18316.54</v>
          </cell>
          <cell r="I14">
            <v>6831.99</v>
          </cell>
        </row>
        <row r="15">
          <cell r="E15">
            <v>60793.04</v>
          </cell>
          <cell r="I15">
            <v>15896.81</v>
          </cell>
        </row>
        <row r="16">
          <cell r="E16">
            <v>17161.810000000001</v>
          </cell>
          <cell r="I16">
            <v>2624.72</v>
          </cell>
        </row>
        <row r="17">
          <cell r="E17">
            <v>2632.81</v>
          </cell>
          <cell r="I17">
            <v>466.86</v>
          </cell>
        </row>
        <row r="18">
          <cell r="E18">
            <v>3005.5</v>
          </cell>
          <cell r="I18">
            <v>917.22</v>
          </cell>
        </row>
        <row r="19">
          <cell r="E19">
            <v>23018.18</v>
          </cell>
          <cell r="I19">
            <v>6186.72</v>
          </cell>
        </row>
        <row r="20">
          <cell r="E20">
            <v>52087</v>
          </cell>
          <cell r="I20">
            <v>3762.81</v>
          </cell>
        </row>
        <row r="21">
          <cell r="E21">
            <v>3866.09</v>
          </cell>
          <cell r="I21">
            <v>24</v>
          </cell>
        </row>
        <row r="22">
          <cell r="E22">
            <v>13530.68</v>
          </cell>
          <cell r="I22">
            <v>2648.59</v>
          </cell>
        </row>
        <row r="23">
          <cell r="E23">
            <v>21536.18</v>
          </cell>
          <cell r="I23">
            <v>1574</v>
          </cell>
        </row>
        <row r="24">
          <cell r="E24">
            <v>5564.4</v>
          </cell>
          <cell r="I24">
            <v>1486.77</v>
          </cell>
        </row>
        <row r="25">
          <cell r="E25">
            <v>8531.4500000000007</v>
          </cell>
          <cell r="I25">
            <v>5215.18</v>
          </cell>
        </row>
        <row r="26">
          <cell r="E26">
            <v>687.63</v>
          </cell>
          <cell r="I26">
            <v>16</v>
          </cell>
        </row>
        <row r="27">
          <cell r="E27">
            <v>199</v>
          </cell>
          <cell r="I27">
            <v>10.86</v>
          </cell>
        </row>
        <row r="28">
          <cell r="E28">
            <v>13394.72</v>
          </cell>
          <cell r="I28"/>
        </row>
        <row r="29">
          <cell r="E29">
            <v>29530.9</v>
          </cell>
          <cell r="I29"/>
        </row>
        <row r="30">
          <cell r="E30">
            <v>417283.9</v>
          </cell>
          <cell r="I30">
            <v>77383.899999999994</v>
          </cell>
        </row>
      </sheetData>
      <sheetData sheetId="2">
        <row r="56">
          <cell r="C56">
            <v>417283.52999999997</v>
          </cell>
          <cell r="D56">
            <v>374358.08999999997</v>
          </cell>
          <cell r="E56">
            <v>13394.630000000001</v>
          </cell>
          <cell r="F56">
            <v>29530.810000000005</v>
          </cell>
          <cell r="G56">
            <v>77383.710000000006</v>
          </cell>
          <cell r="H56">
            <v>623.30000000000007</v>
          </cell>
          <cell r="I56">
            <v>0</v>
          </cell>
          <cell r="J56">
            <v>495291.01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171960.9</v>
          </cell>
        </row>
      </sheetData>
      <sheetData sheetId="1">
        <row r="7">
          <cell r="E7">
            <v>890.09</v>
          </cell>
          <cell r="I7">
            <v>366.72</v>
          </cell>
        </row>
        <row r="8">
          <cell r="E8">
            <v>72.09</v>
          </cell>
          <cell r="I8">
            <v>10.09</v>
          </cell>
        </row>
        <row r="9">
          <cell r="E9">
            <v>14469.5</v>
          </cell>
          <cell r="I9">
            <v>1485.59</v>
          </cell>
        </row>
        <row r="10">
          <cell r="E10">
            <v>64.680000000000007</v>
          </cell>
          <cell r="I10">
            <v>14</v>
          </cell>
        </row>
        <row r="11">
          <cell r="E11">
            <v>725.04</v>
          </cell>
          <cell r="I11">
            <v>16</v>
          </cell>
        </row>
        <row r="12">
          <cell r="E12">
            <v>13684.54</v>
          </cell>
          <cell r="I12">
            <v>5910.04</v>
          </cell>
        </row>
        <row r="13">
          <cell r="E13">
            <v>24866.04</v>
          </cell>
          <cell r="I13">
            <v>13420.13</v>
          </cell>
        </row>
        <row r="14">
          <cell r="E14">
            <v>9100.81</v>
          </cell>
          <cell r="I14">
            <v>2825.81</v>
          </cell>
        </row>
        <row r="15">
          <cell r="E15">
            <v>32549.27</v>
          </cell>
          <cell r="I15">
            <v>10631.63</v>
          </cell>
        </row>
        <row r="16">
          <cell r="E16">
            <v>2576.54</v>
          </cell>
          <cell r="I16">
            <v>1228.95</v>
          </cell>
        </row>
        <row r="17">
          <cell r="E17">
            <v>716.36</v>
          </cell>
          <cell r="I17">
            <v>476.18</v>
          </cell>
        </row>
        <row r="18">
          <cell r="E18">
            <v>2025.86</v>
          </cell>
          <cell r="I18">
            <v>1815.09</v>
          </cell>
        </row>
        <row r="19">
          <cell r="E19">
            <v>3489.45</v>
          </cell>
          <cell r="I19">
            <v>2444.9499999999998</v>
          </cell>
        </row>
        <row r="20">
          <cell r="E20">
            <v>10753.04</v>
          </cell>
          <cell r="I20">
            <v>2871.9</v>
          </cell>
        </row>
        <row r="21">
          <cell r="E21">
            <v>1376.68</v>
          </cell>
          <cell r="I21">
            <v>13</v>
          </cell>
        </row>
        <row r="22">
          <cell r="E22">
            <v>5791.36</v>
          </cell>
          <cell r="I22">
            <v>1281.3599999999999</v>
          </cell>
        </row>
        <row r="23">
          <cell r="E23">
            <v>5881.9</v>
          </cell>
          <cell r="I23">
            <v>1047.72</v>
          </cell>
        </row>
        <row r="24">
          <cell r="E24">
            <v>2463.2199999999998</v>
          </cell>
          <cell r="I24">
            <v>820.54</v>
          </cell>
        </row>
        <row r="25">
          <cell r="E25">
            <v>3089.95</v>
          </cell>
          <cell r="I25">
            <v>3235.86</v>
          </cell>
        </row>
        <row r="26">
          <cell r="E26">
            <v>430.86</v>
          </cell>
          <cell r="I26">
            <v>6</v>
          </cell>
        </row>
        <row r="27">
          <cell r="E27">
            <v>37.770000000000003</v>
          </cell>
          <cell r="I27">
            <v>1.0900000000000001</v>
          </cell>
        </row>
        <row r="28">
          <cell r="E28">
            <v>24549.45</v>
          </cell>
          <cell r="I28"/>
        </row>
        <row r="29">
          <cell r="E29">
            <v>12356.31</v>
          </cell>
          <cell r="I29"/>
        </row>
        <row r="30">
          <cell r="E30">
            <v>171960.9</v>
          </cell>
          <cell r="I30">
            <v>49922.720000000001</v>
          </cell>
        </row>
      </sheetData>
      <sheetData sheetId="2">
        <row r="56">
          <cell r="C56">
            <v>171960.51</v>
          </cell>
          <cell r="D56">
            <v>135054.96999999997</v>
          </cell>
          <cell r="E56">
            <v>24549.32</v>
          </cell>
          <cell r="F56">
            <v>12356.220000000001</v>
          </cell>
          <cell r="G56">
            <v>49922.55</v>
          </cell>
          <cell r="H56">
            <v>429.18</v>
          </cell>
          <cell r="I56">
            <v>0</v>
          </cell>
          <cell r="J56">
            <v>222312.71999999997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9600.99</v>
          </cell>
        </row>
      </sheetData>
      <sheetData sheetId="1">
        <row r="7">
          <cell r="E7">
            <v>69.09</v>
          </cell>
          <cell r="I7">
            <v>54.76</v>
          </cell>
        </row>
        <row r="8">
          <cell r="E8">
            <v>16.899999999999999</v>
          </cell>
          <cell r="I8">
            <v>0</v>
          </cell>
        </row>
        <row r="9">
          <cell r="E9">
            <v>399.63</v>
          </cell>
          <cell r="I9">
            <v>69.540000000000006</v>
          </cell>
        </row>
        <row r="10">
          <cell r="E10">
            <v>4</v>
          </cell>
          <cell r="I10">
            <v>1</v>
          </cell>
        </row>
        <row r="11">
          <cell r="E11">
            <v>17.59</v>
          </cell>
          <cell r="I11">
            <v>0</v>
          </cell>
        </row>
        <row r="12">
          <cell r="E12">
            <v>401.59</v>
          </cell>
          <cell r="I12">
            <v>94.31</v>
          </cell>
        </row>
        <row r="13">
          <cell r="E13">
            <v>711.22</v>
          </cell>
          <cell r="I13">
            <v>1036.31</v>
          </cell>
        </row>
        <row r="14">
          <cell r="E14">
            <v>808.63</v>
          </cell>
          <cell r="I14">
            <v>26.95</v>
          </cell>
        </row>
        <row r="15">
          <cell r="E15">
            <v>1041.31</v>
          </cell>
          <cell r="I15">
            <v>474.45</v>
          </cell>
        </row>
        <row r="16">
          <cell r="E16">
            <v>32.81</v>
          </cell>
          <cell r="I16">
            <v>28.63</v>
          </cell>
        </row>
        <row r="17">
          <cell r="E17">
            <v>7</v>
          </cell>
          <cell r="I17">
            <v>12.4</v>
          </cell>
        </row>
        <row r="18">
          <cell r="E18">
            <v>12.27</v>
          </cell>
          <cell r="I18">
            <v>11</v>
          </cell>
        </row>
        <row r="19">
          <cell r="E19">
            <v>119.18</v>
          </cell>
          <cell r="I19">
            <v>70.22</v>
          </cell>
        </row>
        <row r="20">
          <cell r="E20">
            <v>160.44999999999999</v>
          </cell>
          <cell r="I20">
            <v>44.45</v>
          </cell>
        </row>
        <row r="21">
          <cell r="E21">
            <v>205.13</v>
          </cell>
          <cell r="I21">
            <v>0</v>
          </cell>
        </row>
        <row r="22">
          <cell r="E22">
            <v>258.77</v>
          </cell>
          <cell r="I22">
            <v>115</v>
          </cell>
        </row>
        <row r="23">
          <cell r="E23">
            <v>884.68</v>
          </cell>
          <cell r="I23">
            <v>58.54</v>
          </cell>
        </row>
        <row r="24">
          <cell r="E24">
            <v>167.45</v>
          </cell>
          <cell r="I24">
            <v>31.72</v>
          </cell>
        </row>
        <row r="25">
          <cell r="E25">
            <v>125.72</v>
          </cell>
          <cell r="I25">
            <v>215.09</v>
          </cell>
        </row>
        <row r="26">
          <cell r="E26">
            <v>6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3404.9</v>
          </cell>
          <cell r="I28"/>
        </row>
        <row r="29">
          <cell r="E29">
            <v>746.59</v>
          </cell>
          <cell r="I29"/>
        </row>
        <row r="30">
          <cell r="E30">
            <v>9600.99</v>
          </cell>
          <cell r="I30">
            <v>2344.44</v>
          </cell>
        </row>
      </sheetData>
      <sheetData sheetId="2">
        <row r="56">
          <cell r="C56">
            <v>9600.7200000000012</v>
          </cell>
          <cell r="D56">
            <v>5449.3600000000006</v>
          </cell>
          <cell r="E56">
            <v>3404.84</v>
          </cell>
          <cell r="F56">
            <v>746.51999999999987</v>
          </cell>
          <cell r="G56">
            <v>2344.38</v>
          </cell>
          <cell r="H56">
            <v>0</v>
          </cell>
          <cell r="I56">
            <v>0</v>
          </cell>
          <cell r="J56">
            <v>11945.34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30698</v>
          </cell>
        </row>
      </sheetData>
      <sheetData sheetId="1">
        <row r="7">
          <cell r="E7">
            <v>801.13</v>
          </cell>
          <cell r="I7">
            <v>378.94</v>
          </cell>
        </row>
        <row r="8">
          <cell r="E8">
            <v>62.22</v>
          </cell>
          <cell r="I8">
            <v>1</v>
          </cell>
        </row>
        <row r="9">
          <cell r="E9">
            <v>3580.81</v>
          </cell>
          <cell r="I9">
            <v>203.63</v>
          </cell>
        </row>
        <row r="10">
          <cell r="E10">
            <v>14</v>
          </cell>
          <cell r="I10">
            <v>1</v>
          </cell>
        </row>
        <row r="11">
          <cell r="E11">
            <v>76.36</v>
          </cell>
          <cell r="I11">
            <v>1</v>
          </cell>
        </row>
        <row r="12">
          <cell r="E12">
            <v>2695.22</v>
          </cell>
          <cell r="I12">
            <v>640.13</v>
          </cell>
        </row>
        <row r="13">
          <cell r="E13">
            <v>3329.13</v>
          </cell>
          <cell r="I13">
            <v>2112.86</v>
          </cell>
        </row>
        <row r="14">
          <cell r="E14">
            <v>2331.36</v>
          </cell>
          <cell r="I14">
            <v>312.95</v>
          </cell>
        </row>
        <row r="15">
          <cell r="E15">
            <v>6003.27</v>
          </cell>
          <cell r="I15">
            <v>1381.81</v>
          </cell>
        </row>
        <row r="16">
          <cell r="E16">
            <v>464.86</v>
          </cell>
          <cell r="I16">
            <v>107.68</v>
          </cell>
        </row>
        <row r="17">
          <cell r="E17">
            <v>81.36</v>
          </cell>
          <cell r="I17">
            <v>53.77</v>
          </cell>
        </row>
        <row r="18">
          <cell r="E18">
            <v>51.63</v>
          </cell>
          <cell r="I18">
            <v>24.45</v>
          </cell>
        </row>
        <row r="19">
          <cell r="E19">
            <v>733.04</v>
          </cell>
          <cell r="I19">
            <v>283</v>
          </cell>
        </row>
        <row r="20">
          <cell r="E20">
            <v>1803.18</v>
          </cell>
          <cell r="I20">
            <v>316.18</v>
          </cell>
        </row>
        <row r="21">
          <cell r="E21">
            <v>306.89999999999998</v>
          </cell>
          <cell r="I21">
            <v>0</v>
          </cell>
        </row>
        <row r="22">
          <cell r="E22">
            <v>1222.8599999999999</v>
          </cell>
          <cell r="I22">
            <v>401.54</v>
          </cell>
        </row>
        <row r="23">
          <cell r="E23">
            <v>1578.31</v>
          </cell>
          <cell r="I23">
            <v>155.27000000000001</v>
          </cell>
        </row>
        <row r="24">
          <cell r="E24">
            <v>517.86</v>
          </cell>
          <cell r="I24">
            <v>131</v>
          </cell>
        </row>
        <row r="25">
          <cell r="E25">
            <v>539.17999999999995</v>
          </cell>
          <cell r="I25">
            <v>471.4</v>
          </cell>
        </row>
        <row r="26">
          <cell r="E26">
            <v>17.63</v>
          </cell>
          <cell r="I26">
            <v>1</v>
          </cell>
        </row>
        <row r="27">
          <cell r="E27">
            <v>4</v>
          </cell>
          <cell r="I27">
            <v>0</v>
          </cell>
        </row>
        <row r="28">
          <cell r="E28">
            <v>1200.4000000000001</v>
          </cell>
          <cell r="I28"/>
        </row>
        <row r="29">
          <cell r="E29">
            <v>3283.18</v>
          </cell>
          <cell r="I29"/>
        </row>
        <row r="30">
          <cell r="E30">
            <v>30698</v>
          </cell>
          <cell r="I30">
            <v>6978.67</v>
          </cell>
        </row>
      </sheetData>
      <sheetData sheetId="2">
        <row r="56">
          <cell r="C56">
            <v>30697.71</v>
          </cell>
          <cell r="D56">
            <v>26214.260000000002</v>
          </cell>
          <cell r="E56">
            <v>1200.3499999999999</v>
          </cell>
          <cell r="F56">
            <v>3283.0999999999995</v>
          </cell>
          <cell r="G56">
            <v>6978.57</v>
          </cell>
          <cell r="H56">
            <v>1329.6299999999999</v>
          </cell>
          <cell r="I56">
            <v>0</v>
          </cell>
          <cell r="J56">
            <v>39006.210000000006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13977.13</v>
          </cell>
        </row>
      </sheetData>
      <sheetData sheetId="1">
        <row r="7">
          <cell r="E7">
            <v>357.63</v>
          </cell>
          <cell r="I7">
            <v>51.45</v>
          </cell>
        </row>
        <row r="8">
          <cell r="E8">
            <v>11.27</v>
          </cell>
          <cell r="I8">
            <v>0.04</v>
          </cell>
        </row>
        <row r="9">
          <cell r="E9">
            <v>2581.77</v>
          </cell>
          <cell r="I9">
            <v>92.81</v>
          </cell>
        </row>
        <row r="10">
          <cell r="E10">
            <v>0</v>
          </cell>
          <cell r="I10">
            <v>0</v>
          </cell>
        </row>
        <row r="11">
          <cell r="E11">
            <v>72.040000000000006</v>
          </cell>
          <cell r="I11">
            <v>1</v>
          </cell>
        </row>
        <row r="12">
          <cell r="E12">
            <v>1243</v>
          </cell>
          <cell r="I12">
            <v>574.13</v>
          </cell>
        </row>
        <row r="13">
          <cell r="E13">
            <v>1108.45</v>
          </cell>
          <cell r="I13">
            <v>502.45</v>
          </cell>
        </row>
        <row r="14">
          <cell r="E14">
            <v>751.5</v>
          </cell>
          <cell r="I14">
            <v>126.5</v>
          </cell>
        </row>
        <row r="15">
          <cell r="E15">
            <v>1809.04</v>
          </cell>
          <cell r="I15">
            <v>381.95</v>
          </cell>
        </row>
        <row r="16">
          <cell r="E16">
            <v>58.04</v>
          </cell>
          <cell r="I16">
            <v>33.270000000000003</v>
          </cell>
        </row>
        <row r="17">
          <cell r="E17">
            <v>14.22</v>
          </cell>
          <cell r="I17">
            <v>6.77</v>
          </cell>
        </row>
        <row r="18">
          <cell r="E18">
            <v>21.63</v>
          </cell>
          <cell r="I18">
            <v>4</v>
          </cell>
        </row>
        <row r="19">
          <cell r="E19">
            <v>95.9</v>
          </cell>
          <cell r="I19">
            <v>33.54</v>
          </cell>
        </row>
        <row r="20">
          <cell r="E20">
            <v>925.59</v>
          </cell>
          <cell r="I20">
            <v>67.72</v>
          </cell>
        </row>
        <row r="21">
          <cell r="E21">
            <v>55</v>
          </cell>
          <cell r="I21">
            <v>0</v>
          </cell>
        </row>
        <row r="22">
          <cell r="E22">
            <v>303.95</v>
          </cell>
          <cell r="I22">
            <v>65.95</v>
          </cell>
        </row>
        <row r="23">
          <cell r="E23">
            <v>654.77</v>
          </cell>
          <cell r="I23">
            <v>11.27</v>
          </cell>
        </row>
        <row r="24">
          <cell r="E24">
            <v>174.63</v>
          </cell>
          <cell r="I24">
            <v>22.72</v>
          </cell>
        </row>
        <row r="25">
          <cell r="E25">
            <v>138.31</v>
          </cell>
          <cell r="I25">
            <v>161.18</v>
          </cell>
        </row>
        <row r="26">
          <cell r="E26">
            <v>11.95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2225.81</v>
          </cell>
          <cell r="I28"/>
        </row>
        <row r="29">
          <cell r="E29">
            <v>1362.54</v>
          </cell>
          <cell r="I29"/>
        </row>
        <row r="30">
          <cell r="E30">
            <v>13977.13</v>
          </cell>
          <cell r="I30">
            <v>2136.81</v>
          </cell>
        </row>
      </sheetData>
      <sheetData sheetId="2">
        <row r="56">
          <cell r="C56">
            <v>13976.919999999998</v>
          </cell>
          <cell r="D56">
            <v>10388.64</v>
          </cell>
          <cell r="E56">
            <v>2225.77</v>
          </cell>
          <cell r="F56">
            <v>1362.5100000000002</v>
          </cell>
          <cell r="G56">
            <v>2136.7600000000002</v>
          </cell>
          <cell r="H56">
            <v>0</v>
          </cell>
          <cell r="I56">
            <v>0</v>
          </cell>
          <cell r="J56">
            <v>16113.81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  <sheetName val="MADRID"/>
    </sheetNames>
    <sheetDataSet>
      <sheetData sheetId="0">
        <row r="10">
          <cell r="C10">
            <v>365116.5</v>
          </cell>
        </row>
      </sheetData>
      <sheetData sheetId="1">
        <row r="7">
          <cell r="E7">
            <v>439.59</v>
          </cell>
          <cell r="I7">
            <v>93.36</v>
          </cell>
        </row>
        <row r="8">
          <cell r="E8">
            <v>221.9</v>
          </cell>
          <cell r="I8">
            <v>12</v>
          </cell>
        </row>
        <row r="9">
          <cell r="E9">
            <v>15707.27</v>
          </cell>
          <cell r="I9">
            <v>1393.18</v>
          </cell>
        </row>
        <row r="10">
          <cell r="E10">
            <v>189.86</v>
          </cell>
          <cell r="I10">
            <v>6.77</v>
          </cell>
        </row>
        <row r="11">
          <cell r="E11">
            <v>1018.86</v>
          </cell>
          <cell r="I11">
            <v>19</v>
          </cell>
        </row>
        <row r="12">
          <cell r="E12">
            <v>34244.18</v>
          </cell>
          <cell r="I12">
            <v>9354.7199999999993</v>
          </cell>
        </row>
        <row r="13">
          <cell r="E13">
            <v>48305.18</v>
          </cell>
          <cell r="I13">
            <v>16562.68</v>
          </cell>
        </row>
        <row r="14">
          <cell r="E14">
            <v>15603.72</v>
          </cell>
          <cell r="I14">
            <v>5141.54</v>
          </cell>
        </row>
        <row r="15">
          <cell r="E15">
            <v>51495.54</v>
          </cell>
          <cell r="I15">
            <v>6612.63</v>
          </cell>
        </row>
        <row r="16">
          <cell r="E16">
            <v>16861.95</v>
          </cell>
          <cell r="I16">
            <v>1752.04</v>
          </cell>
        </row>
        <row r="17">
          <cell r="E17">
            <v>5660.04</v>
          </cell>
          <cell r="I17">
            <v>617.80999999999995</v>
          </cell>
        </row>
        <row r="18">
          <cell r="E18">
            <v>3138.04</v>
          </cell>
          <cell r="I18">
            <v>621.5</v>
          </cell>
        </row>
        <row r="19">
          <cell r="E19">
            <v>19997.810000000001</v>
          </cell>
          <cell r="I19">
            <v>4085.13</v>
          </cell>
        </row>
        <row r="20">
          <cell r="E20">
            <v>43554.31</v>
          </cell>
          <cell r="I20">
            <v>3259.54</v>
          </cell>
        </row>
        <row r="21">
          <cell r="E21">
            <v>1882.18</v>
          </cell>
          <cell r="I21">
            <v>15</v>
          </cell>
        </row>
        <row r="22">
          <cell r="E22">
            <v>14970.09</v>
          </cell>
          <cell r="I22">
            <v>2434.6799999999998</v>
          </cell>
        </row>
        <row r="23">
          <cell r="E23">
            <v>16337.77</v>
          </cell>
          <cell r="I23">
            <v>1346</v>
          </cell>
        </row>
        <row r="24">
          <cell r="E24">
            <v>5023.3999999999996</v>
          </cell>
          <cell r="I24">
            <v>985.36</v>
          </cell>
        </row>
        <row r="25">
          <cell r="E25">
            <v>8586.27</v>
          </cell>
          <cell r="I25">
            <v>4536.04</v>
          </cell>
        </row>
        <row r="26">
          <cell r="E26">
            <v>1500.09</v>
          </cell>
          <cell r="I26">
            <v>7</v>
          </cell>
        </row>
        <row r="27">
          <cell r="E27">
            <v>558.80999999999995</v>
          </cell>
          <cell r="I27">
            <v>5.95</v>
          </cell>
        </row>
        <row r="28">
          <cell r="E28">
            <v>876.31</v>
          </cell>
          <cell r="I28"/>
        </row>
        <row r="29">
          <cell r="E29">
            <v>58943.22</v>
          </cell>
          <cell r="I29"/>
        </row>
        <row r="30">
          <cell r="E30">
            <v>365116.5</v>
          </cell>
          <cell r="I30">
            <v>58862</v>
          </cell>
        </row>
      </sheetData>
      <sheetData sheetId="2">
        <row r="56">
          <cell r="C56">
            <v>365116.16000000003</v>
          </cell>
          <cell r="D56">
            <v>305296.77</v>
          </cell>
          <cell r="E56">
            <v>876.25</v>
          </cell>
          <cell r="F56">
            <v>58943.14</v>
          </cell>
          <cell r="G56">
            <v>58861.840000000011</v>
          </cell>
          <cell r="H56">
            <v>59.410000000000004</v>
          </cell>
          <cell r="I56">
            <v>0</v>
          </cell>
          <cell r="J56">
            <v>424037.77999999991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83856.31</v>
          </cell>
        </row>
      </sheetData>
      <sheetData sheetId="1">
        <row r="7">
          <cell r="E7">
            <v>988</v>
          </cell>
          <cell r="I7">
            <v>251.99</v>
          </cell>
        </row>
        <row r="8">
          <cell r="E8">
            <v>25.09</v>
          </cell>
          <cell r="I8">
            <v>3</v>
          </cell>
        </row>
        <row r="9">
          <cell r="E9">
            <v>4793.72</v>
          </cell>
          <cell r="I9">
            <v>268.72000000000003</v>
          </cell>
        </row>
        <row r="10">
          <cell r="E10">
            <v>10.77</v>
          </cell>
          <cell r="I10">
            <v>0</v>
          </cell>
        </row>
        <row r="11">
          <cell r="E11">
            <v>68.400000000000006</v>
          </cell>
          <cell r="I11">
            <v>2</v>
          </cell>
        </row>
        <row r="12">
          <cell r="E12">
            <v>3145.63</v>
          </cell>
          <cell r="I12">
            <v>846</v>
          </cell>
        </row>
        <row r="13">
          <cell r="E13">
            <v>6743.68</v>
          </cell>
          <cell r="I13">
            <v>3333.22</v>
          </cell>
        </row>
        <row r="14">
          <cell r="E14">
            <v>3644.81</v>
          </cell>
          <cell r="I14">
            <v>387.31</v>
          </cell>
        </row>
        <row r="15">
          <cell r="E15">
            <v>5385.45</v>
          </cell>
          <cell r="I15">
            <v>1423.09</v>
          </cell>
        </row>
        <row r="16">
          <cell r="E16">
            <v>331.68</v>
          </cell>
          <cell r="I16">
            <v>150.68</v>
          </cell>
        </row>
        <row r="17">
          <cell r="E17">
            <v>83.18</v>
          </cell>
          <cell r="I17">
            <v>48.45</v>
          </cell>
        </row>
        <row r="18">
          <cell r="E18">
            <v>166.81</v>
          </cell>
          <cell r="I18">
            <v>213.77</v>
          </cell>
        </row>
        <row r="19">
          <cell r="E19">
            <v>466.68</v>
          </cell>
          <cell r="I19">
            <v>240.77</v>
          </cell>
        </row>
        <row r="20">
          <cell r="E20">
            <v>2278.54</v>
          </cell>
          <cell r="I20">
            <v>390.18</v>
          </cell>
        </row>
        <row r="21">
          <cell r="E21">
            <v>193.81</v>
          </cell>
          <cell r="I21">
            <v>2</v>
          </cell>
        </row>
        <row r="22">
          <cell r="E22">
            <v>1094.95</v>
          </cell>
          <cell r="I22">
            <v>251.81</v>
          </cell>
        </row>
        <row r="23">
          <cell r="E23">
            <v>1050.1300000000001</v>
          </cell>
          <cell r="I23">
            <v>121.59</v>
          </cell>
        </row>
        <row r="24">
          <cell r="E24">
            <v>445.45</v>
          </cell>
          <cell r="I24">
            <v>96.18</v>
          </cell>
        </row>
        <row r="25">
          <cell r="E25">
            <v>510.18</v>
          </cell>
          <cell r="I25">
            <v>594.54</v>
          </cell>
        </row>
        <row r="26">
          <cell r="E26">
            <v>52</v>
          </cell>
          <cell r="I26">
            <v>4</v>
          </cell>
        </row>
        <row r="27">
          <cell r="E27">
            <v>2</v>
          </cell>
          <cell r="I27">
            <v>1</v>
          </cell>
        </row>
        <row r="28">
          <cell r="E28">
            <v>48094.36</v>
          </cell>
          <cell r="I28"/>
        </row>
        <row r="29">
          <cell r="E29">
            <v>4280.8999999999996</v>
          </cell>
          <cell r="I29"/>
        </row>
        <row r="30">
          <cell r="E30">
            <v>83856.31</v>
          </cell>
          <cell r="I30">
            <v>8630.3499999999985</v>
          </cell>
        </row>
      </sheetData>
      <sheetData sheetId="2">
        <row r="56">
          <cell r="C56">
            <v>83855.97</v>
          </cell>
          <cell r="D56">
            <v>31480.880000000005</v>
          </cell>
          <cell r="E56">
            <v>48094.259999999995</v>
          </cell>
          <cell r="F56">
            <v>4280.83</v>
          </cell>
          <cell r="G56">
            <v>8630.24</v>
          </cell>
          <cell r="H56">
            <v>129.26</v>
          </cell>
          <cell r="I56">
            <v>0</v>
          </cell>
          <cell r="J56">
            <v>92615.78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23510.09</v>
          </cell>
        </row>
      </sheetData>
      <sheetData sheetId="1">
        <row r="7">
          <cell r="E7">
            <v>339.72</v>
          </cell>
          <cell r="I7">
            <v>114.08000000000001</v>
          </cell>
        </row>
        <row r="8">
          <cell r="E8">
            <v>4</v>
          </cell>
          <cell r="I8">
            <v>1</v>
          </cell>
        </row>
        <row r="9">
          <cell r="E9">
            <v>4633.59</v>
          </cell>
          <cell r="I9">
            <v>280.68</v>
          </cell>
        </row>
        <row r="10">
          <cell r="E10">
            <v>11</v>
          </cell>
          <cell r="I10">
            <v>0</v>
          </cell>
        </row>
        <row r="11">
          <cell r="E11">
            <v>127.13</v>
          </cell>
          <cell r="I11">
            <v>3</v>
          </cell>
        </row>
        <row r="12">
          <cell r="E12">
            <v>1726.31</v>
          </cell>
          <cell r="I12">
            <v>1548.04</v>
          </cell>
        </row>
        <row r="13">
          <cell r="E13">
            <v>2500.4499999999998</v>
          </cell>
          <cell r="I13">
            <v>898.68</v>
          </cell>
        </row>
        <row r="14">
          <cell r="E14">
            <v>1338.54</v>
          </cell>
          <cell r="I14">
            <v>326.5</v>
          </cell>
        </row>
        <row r="15">
          <cell r="E15">
            <v>2209.59</v>
          </cell>
          <cell r="I15">
            <v>653.36</v>
          </cell>
        </row>
        <row r="16">
          <cell r="E16">
            <v>97.13</v>
          </cell>
          <cell r="I16">
            <v>57.31</v>
          </cell>
        </row>
        <row r="17">
          <cell r="E17">
            <v>21.95</v>
          </cell>
          <cell r="I17">
            <v>10</v>
          </cell>
        </row>
        <row r="18">
          <cell r="E18">
            <v>20</v>
          </cell>
          <cell r="I18">
            <v>11</v>
          </cell>
        </row>
        <row r="19">
          <cell r="E19">
            <v>349.77</v>
          </cell>
          <cell r="I19">
            <v>81.31</v>
          </cell>
        </row>
        <row r="20">
          <cell r="E20">
            <v>2253.54</v>
          </cell>
          <cell r="I20">
            <v>142.59</v>
          </cell>
        </row>
        <row r="21">
          <cell r="E21">
            <v>148.4</v>
          </cell>
          <cell r="I21">
            <v>0</v>
          </cell>
        </row>
        <row r="22">
          <cell r="E22">
            <v>706.77</v>
          </cell>
          <cell r="I22">
            <v>108.4</v>
          </cell>
        </row>
        <row r="23">
          <cell r="E23">
            <v>1008</v>
          </cell>
          <cell r="I23">
            <v>37.81</v>
          </cell>
        </row>
        <row r="24">
          <cell r="E24">
            <v>307.18</v>
          </cell>
          <cell r="I24">
            <v>33.04</v>
          </cell>
        </row>
        <row r="25">
          <cell r="E25">
            <v>329.18</v>
          </cell>
          <cell r="I25">
            <v>260.31</v>
          </cell>
        </row>
        <row r="26">
          <cell r="E26">
            <v>20</v>
          </cell>
          <cell r="I26">
            <v>1</v>
          </cell>
        </row>
        <row r="27">
          <cell r="E27">
            <v>3</v>
          </cell>
          <cell r="I27">
            <v>0</v>
          </cell>
        </row>
        <row r="28">
          <cell r="E28">
            <v>2743.95</v>
          </cell>
          <cell r="I28"/>
        </row>
        <row r="29">
          <cell r="E29">
            <v>2610.81</v>
          </cell>
          <cell r="I29"/>
        </row>
        <row r="30">
          <cell r="E30">
            <v>23510.09</v>
          </cell>
          <cell r="I30">
            <v>4568.17</v>
          </cell>
        </row>
      </sheetData>
      <sheetData sheetId="2">
        <row r="56">
          <cell r="C56">
            <v>23509.79</v>
          </cell>
          <cell r="D56">
            <v>18155.18</v>
          </cell>
          <cell r="E56">
            <v>2743.8800000000006</v>
          </cell>
          <cell r="F56">
            <v>2610.73</v>
          </cell>
          <cell r="G56">
            <v>4568.08</v>
          </cell>
          <cell r="H56">
            <v>0</v>
          </cell>
          <cell r="I56">
            <v>0</v>
          </cell>
          <cell r="J56">
            <v>28078.140000000003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56036.09</v>
          </cell>
        </row>
      </sheetData>
      <sheetData sheetId="1">
        <row r="7">
          <cell r="E7">
            <v>181.95</v>
          </cell>
          <cell r="I7">
            <v>179.58</v>
          </cell>
        </row>
        <row r="8">
          <cell r="E8">
            <v>8</v>
          </cell>
          <cell r="I8">
            <v>0</v>
          </cell>
        </row>
        <row r="9">
          <cell r="E9">
            <v>6143.59</v>
          </cell>
          <cell r="I9">
            <v>463.36</v>
          </cell>
        </row>
        <row r="10">
          <cell r="E10">
            <v>14.77</v>
          </cell>
          <cell r="I10">
            <v>1</v>
          </cell>
        </row>
        <row r="11">
          <cell r="E11">
            <v>243.63</v>
          </cell>
          <cell r="I11">
            <v>4</v>
          </cell>
        </row>
        <row r="12">
          <cell r="E12">
            <v>4783.3599999999997</v>
          </cell>
          <cell r="I12">
            <v>3514.81</v>
          </cell>
        </row>
        <row r="13">
          <cell r="E13">
            <v>5973.59</v>
          </cell>
          <cell r="I13">
            <v>2776.45</v>
          </cell>
        </row>
        <row r="14">
          <cell r="E14">
            <v>2944.5</v>
          </cell>
          <cell r="I14">
            <v>691.68</v>
          </cell>
        </row>
        <row r="15">
          <cell r="E15">
            <v>9344.27</v>
          </cell>
          <cell r="I15">
            <v>1755</v>
          </cell>
        </row>
        <row r="16">
          <cell r="E16">
            <v>386.95</v>
          </cell>
          <cell r="I16">
            <v>163.63</v>
          </cell>
        </row>
        <row r="17">
          <cell r="E17">
            <v>91.59</v>
          </cell>
          <cell r="I17">
            <v>34.31</v>
          </cell>
        </row>
        <row r="18">
          <cell r="E18">
            <v>105.04</v>
          </cell>
          <cell r="I18">
            <v>37</v>
          </cell>
        </row>
        <row r="19">
          <cell r="E19">
            <v>1675.86</v>
          </cell>
          <cell r="I19">
            <v>335.04</v>
          </cell>
        </row>
        <row r="20">
          <cell r="E20">
            <v>4496.22</v>
          </cell>
          <cell r="I20">
            <v>329.18</v>
          </cell>
        </row>
        <row r="21">
          <cell r="E21">
            <v>344.86</v>
          </cell>
          <cell r="I21">
            <v>1</v>
          </cell>
        </row>
        <row r="22">
          <cell r="E22">
            <v>2071.5</v>
          </cell>
          <cell r="I22">
            <v>405.81</v>
          </cell>
        </row>
        <row r="23">
          <cell r="E23">
            <v>3175.5</v>
          </cell>
          <cell r="I23">
            <v>152.68</v>
          </cell>
        </row>
        <row r="24">
          <cell r="E24">
            <v>824.54</v>
          </cell>
          <cell r="I24">
            <v>90.27</v>
          </cell>
        </row>
        <row r="25">
          <cell r="E25">
            <v>1101.22</v>
          </cell>
          <cell r="I25">
            <v>786.54</v>
          </cell>
        </row>
        <row r="26">
          <cell r="E26">
            <v>54.04</v>
          </cell>
          <cell r="I26">
            <v>2</v>
          </cell>
        </row>
        <row r="27">
          <cell r="E27">
            <v>10</v>
          </cell>
          <cell r="I27">
            <v>2</v>
          </cell>
        </row>
        <row r="28">
          <cell r="E28">
            <v>1108.54</v>
          </cell>
          <cell r="I28"/>
        </row>
        <row r="29">
          <cell r="E29">
            <v>10952.5</v>
          </cell>
          <cell r="I29"/>
        </row>
        <row r="30">
          <cell r="E30">
            <v>56036.09</v>
          </cell>
          <cell r="I30">
            <v>11725.4</v>
          </cell>
        </row>
      </sheetData>
      <sheetData sheetId="2">
        <row r="56">
          <cell r="C56">
            <v>56035.799999999996</v>
          </cell>
          <cell r="D56">
            <v>43974.880000000005</v>
          </cell>
          <cell r="E56">
            <v>1108.48</v>
          </cell>
          <cell r="F56">
            <v>10952.44</v>
          </cell>
          <cell r="G56">
            <v>11725.279999999999</v>
          </cell>
          <cell r="H56">
            <v>357.61</v>
          </cell>
          <cell r="I56">
            <v>0</v>
          </cell>
          <cell r="J56">
            <v>68118.970000000016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3285.59</v>
          </cell>
        </row>
      </sheetData>
      <sheetData sheetId="1">
        <row r="7">
          <cell r="E7">
            <v>0</v>
          </cell>
          <cell r="I7">
            <v>0</v>
          </cell>
        </row>
        <row r="8">
          <cell r="E8">
            <v>1</v>
          </cell>
          <cell r="I8">
            <v>0</v>
          </cell>
        </row>
        <row r="9">
          <cell r="E9">
            <v>50.27</v>
          </cell>
          <cell r="I9">
            <v>3</v>
          </cell>
        </row>
        <row r="10">
          <cell r="E10">
            <v>0</v>
          </cell>
          <cell r="I10">
            <v>0</v>
          </cell>
        </row>
        <row r="11">
          <cell r="E11">
            <v>2</v>
          </cell>
          <cell r="I11">
            <v>0</v>
          </cell>
        </row>
        <row r="12">
          <cell r="E12">
            <v>222.13</v>
          </cell>
          <cell r="I12">
            <v>23.63</v>
          </cell>
        </row>
        <row r="13">
          <cell r="E13">
            <v>319.22000000000003</v>
          </cell>
          <cell r="I13">
            <v>209.22</v>
          </cell>
        </row>
        <row r="14">
          <cell r="E14">
            <v>24.9</v>
          </cell>
          <cell r="I14">
            <v>17.72</v>
          </cell>
        </row>
        <row r="15">
          <cell r="E15">
            <v>275</v>
          </cell>
          <cell r="I15">
            <v>30</v>
          </cell>
        </row>
        <row r="16">
          <cell r="E16">
            <v>7.81</v>
          </cell>
          <cell r="I16">
            <v>2</v>
          </cell>
        </row>
        <row r="17">
          <cell r="E17">
            <v>1</v>
          </cell>
          <cell r="I17">
            <v>0</v>
          </cell>
        </row>
        <row r="18">
          <cell r="E18">
            <v>1</v>
          </cell>
          <cell r="I18">
            <v>1</v>
          </cell>
        </row>
        <row r="19">
          <cell r="E19">
            <v>12</v>
          </cell>
          <cell r="I19">
            <v>7.68</v>
          </cell>
        </row>
        <row r="20">
          <cell r="E20">
            <v>76</v>
          </cell>
          <cell r="I20">
            <v>4</v>
          </cell>
        </row>
        <row r="21">
          <cell r="E21">
            <v>95.63</v>
          </cell>
          <cell r="I21">
            <v>0</v>
          </cell>
        </row>
        <row r="22">
          <cell r="E22">
            <v>10</v>
          </cell>
          <cell r="I22">
            <v>5</v>
          </cell>
        </row>
        <row r="23">
          <cell r="E23">
            <v>53.22</v>
          </cell>
          <cell r="I23">
            <v>6</v>
          </cell>
        </row>
        <row r="24">
          <cell r="E24">
            <v>23.5</v>
          </cell>
          <cell r="I24">
            <v>1</v>
          </cell>
        </row>
        <row r="25">
          <cell r="E25">
            <v>69.5</v>
          </cell>
          <cell r="I25">
            <v>30.22</v>
          </cell>
        </row>
        <row r="26">
          <cell r="E26">
            <v>1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2</v>
          </cell>
          <cell r="I28"/>
        </row>
        <row r="29">
          <cell r="E29">
            <v>2038.36</v>
          </cell>
          <cell r="I29"/>
        </row>
        <row r="30">
          <cell r="E30">
            <v>3285.59</v>
          </cell>
          <cell r="I30">
            <v>340.5</v>
          </cell>
        </row>
      </sheetData>
      <sheetData sheetId="2">
        <row r="56">
          <cell r="C56">
            <v>3285.5299999999997</v>
          </cell>
          <cell r="D56">
            <v>1245.1699999999996</v>
          </cell>
          <cell r="E56">
            <v>2</v>
          </cell>
          <cell r="F56">
            <v>2038.3600000000001</v>
          </cell>
          <cell r="G56">
            <v>340.47999999999996</v>
          </cell>
          <cell r="H56">
            <v>5.77</v>
          </cell>
          <cell r="I56">
            <v>0</v>
          </cell>
          <cell r="J56">
            <v>3631.7999999999997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4027.72</v>
          </cell>
        </row>
      </sheetData>
      <sheetData sheetId="1">
        <row r="7">
          <cell r="E7">
            <v>0</v>
          </cell>
          <cell r="I7">
            <v>0</v>
          </cell>
        </row>
        <row r="8">
          <cell r="E8">
            <v>0</v>
          </cell>
          <cell r="I8">
            <v>1</v>
          </cell>
        </row>
        <row r="9">
          <cell r="E9">
            <v>129.36000000000001</v>
          </cell>
          <cell r="I9">
            <v>34</v>
          </cell>
        </row>
        <row r="10">
          <cell r="E10">
            <v>2</v>
          </cell>
          <cell r="I10">
            <v>0</v>
          </cell>
        </row>
        <row r="11">
          <cell r="E11">
            <v>54.36</v>
          </cell>
          <cell r="I11">
            <v>0</v>
          </cell>
        </row>
        <row r="12">
          <cell r="E12">
            <v>481.77</v>
          </cell>
          <cell r="I12">
            <v>89.63</v>
          </cell>
        </row>
        <row r="13">
          <cell r="E13">
            <v>562.30999999999995</v>
          </cell>
          <cell r="I13">
            <v>659.4</v>
          </cell>
        </row>
        <row r="14">
          <cell r="E14">
            <v>90.18</v>
          </cell>
          <cell r="I14">
            <v>109.77</v>
          </cell>
        </row>
        <row r="15">
          <cell r="E15">
            <v>478.9</v>
          </cell>
          <cell r="I15">
            <v>49.13</v>
          </cell>
        </row>
        <row r="16">
          <cell r="E16">
            <v>7</v>
          </cell>
          <cell r="I16">
            <v>6</v>
          </cell>
        </row>
        <row r="17">
          <cell r="E17">
            <v>1</v>
          </cell>
          <cell r="I17">
            <v>2.4</v>
          </cell>
        </row>
        <row r="18">
          <cell r="E18">
            <v>1</v>
          </cell>
          <cell r="I18">
            <v>1</v>
          </cell>
        </row>
        <row r="19">
          <cell r="E19">
            <v>25.36</v>
          </cell>
          <cell r="I19">
            <v>25</v>
          </cell>
        </row>
        <row r="20">
          <cell r="E20">
            <v>229.36</v>
          </cell>
          <cell r="I20">
            <v>18</v>
          </cell>
        </row>
        <row r="21">
          <cell r="E21">
            <v>86.04</v>
          </cell>
          <cell r="I21">
            <v>0</v>
          </cell>
        </row>
        <row r="22">
          <cell r="E22">
            <v>40.770000000000003</v>
          </cell>
          <cell r="I22">
            <v>22.27</v>
          </cell>
        </row>
        <row r="23">
          <cell r="E23">
            <v>144</v>
          </cell>
          <cell r="I23">
            <v>7.95</v>
          </cell>
        </row>
        <row r="24">
          <cell r="E24">
            <v>50</v>
          </cell>
          <cell r="I24">
            <v>4.63</v>
          </cell>
        </row>
        <row r="25">
          <cell r="E25">
            <v>23.4</v>
          </cell>
          <cell r="I25">
            <v>42</v>
          </cell>
        </row>
        <row r="26">
          <cell r="E26">
            <v>0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2.9</v>
          </cell>
          <cell r="I28"/>
        </row>
        <row r="29">
          <cell r="E29">
            <v>1617.95</v>
          </cell>
          <cell r="I29"/>
        </row>
        <row r="30">
          <cell r="E30">
            <v>4027.72</v>
          </cell>
          <cell r="I30">
            <v>1072.22</v>
          </cell>
        </row>
      </sheetData>
      <sheetData sheetId="2">
        <row r="58">
          <cell r="C58">
            <v>4027.66</v>
          </cell>
          <cell r="D58">
            <v>2406.8099999999995</v>
          </cell>
          <cell r="E58">
            <v>2.9</v>
          </cell>
          <cell r="F58">
            <v>1617.95</v>
          </cell>
          <cell r="G58">
            <v>1072.2</v>
          </cell>
          <cell r="H58">
            <v>2</v>
          </cell>
          <cell r="I58">
            <v>0</v>
          </cell>
          <cell r="J58">
            <v>5101.8899999999994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e"/>
      <sheetName val="NO ue "/>
      <sheetName val="TOTAL"/>
    </sheetNames>
    <sheetDataSet>
      <sheetData sheetId="0" refreshError="1">
        <row r="74">
          <cell r="U74">
            <v>2546.54</v>
          </cell>
        </row>
        <row r="75">
          <cell r="U75">
            <v>31</v>
          </cell>
        </row>
        <row r="76">
          <cell r="U76">
            <v>5647.09</v>
          </cell>
        </row>
        <row r="77">
          <cell r="U77">
            <v>43.77</v>
          </cell>
        </row>
        <row r="78">
          <cell r="U78">
            <v>54</v>
          </cell>
        </row>
        <row r="79">
          <cell r="U79">
            <v>26187.31</v>
          </cell>
        </row>
        <row r="80">
          <cell r="U80">
            <v>23741.45</v>
          </cell>
        </row>
        <row r="81">
          <cell r="U81">
            <v>9493.2199999999993</v>
          </cell>
        </row>
        <row r="82">
          <cell r="U82">
            <v>21674.720000000001</v>
          </cell>
        </row>
        <row r="83">
          <cell r="U83">
            <v>4670.45</v>
          </cell>
        </row>
        <row r="84">
          <cell r="U84">
            <v>1205.81</v>
          </cell>
        </row>
        <row r="85">
          <cell r="U85">
            <v>4579.8100000000004</v>
          </cell>
        </row>
        <row r="86">
          <cell r="U86">
            <v>12322.45</v>
          </cell>
        </row>
        <row r="87">
          <cell r="U87">
            <v>9531.49</v>
          </cell>
        </row>
        <row r="88">
          <cell r="U88">
            <v>50</v>
          </cell>
        </row>
        <row r="89">
          <cell r="U89">
            <v>4617.7700000000004</v>
          </cell>
        </row>
        <row r="90">
          <cell r="U90">
            <v>3960.22</v>
          </cell>
        </row>
        <row r="91">
          <cell r="U91">
            <v>3421.18</v>
          </cell>
        </row>
        <row r="92">
          <cell r="U92">
            <v>7411.9</v>
          </cell>
        </row>
        <row r="93">
          <cell r="U93">
            <v>37.9</v>
          </cell>
        </row>
        <row r="94">
          <cell r="U94">
            <v>14</v>
          </cell>
        </row>
        <row r="96">
          <cell r="U96">
            <v>141242.16999999998</v>
          </cell>
        </row>
      </sheetData>
      <sheetData sheetId="1" refreshError="1">
        <row r="74">
          <cell r="U74">
            <v>2415.35</v>
          </cell>
        </row>
        <row r="75">
          <cell r="U75">
            <v>40.950000000000003</v>
          </cell>
        </row>
        <row r="76">
          <cell r="U76">
            <v>5674.09</v>
          </cell>
        </row>
        <row r="77">
          <cell r="U77">
            <v>20.72</v>
          </cell>
        </row>
        <row r="78">
          <cell r="U78">
            <v>87.5</v>
          </cell>
        </row>
        <row r="79">
          <cell r="U79">
            <v>19570.310000000001</v>
          </cell>
        </row>
        <row r="80">
          <cell r="U80">
            <v>69286.63</v>
          </cell>
        </row>
        <row r="81">
          <cell r="U81">
            <v>11415.9</v>
          </cell>
        </row>
        <row r="82">
          <cell r="U82">
            <v>40466.04</v>
          </cell>
        </row>
        <row r="83">
          <cell r="U83">
            <v>4393.59</v>
          </cell>
        </row>
        <row r="84">
          <cell r="U84">
            <v>1483.81</v>
          </cell>
        </row>
        <row r="85">
          <cell r="U85">
            <v>3328.9</v>
          </cell>
        </row>
        <row r="86">
          <cell r="U86">
            <v>8267.1299999999992</v>
          </cell>
        </row>
        <row r="87">
          <cell r="U87">
            <v>9166.0400000000009</v>
          </cell>
        </row>
        <row r="88">
          <cell r="U88">
            <v>36.9</v>
          </cell>
        </row>
        <row r="89">
          <cell r="U89">
            <v>7119.27</v>
          </cell>
        </row>
        <row r="90">
          <cell r="U90">
            <v>3342.63</v>
          </cell>
        </row>
        <row r="91">
          <cell r="U91">
            <v>3035.27</v>
          </cell>
        </row>
        <row r="92">
          <cell r="U92">
            <v>17138.68</v>
          </cell>
        </row>
        <row r="93">
          <cell r="U93">
            <v>28.68</v>
          </cell>
        </row>
        <row r="94">
          <cell r="U94">
            <v>22.9</v>
          </cell>
        </row>
        <row r="96">
          <cell r="U96">
            <v>206341.4</v>
          </cell>
        </row>
      </sheetData>
      <sheetData sheetId="2" refreshError="1">
        <row r="74">
          <cell r="U74">
            <v>4961.8999999999996</v>
          </cell>
        </row>
        <row r="75">
          <cell r="U75">
            <v>71.95</v>
          </cell>
        </row>
        <row r="76">
          <cell r="U76">
            <v>11321.18</v>
          </cell>
        </row>
        <row r="77">
          <cell r="U77">
            <v>64.5</v>
          </cell>
        </row>
        <row r="78">
          <cell r="U78">
            <v>141.5</v>
          </cell>
        </row>
        <row r="79">
          <cell r="U79">
            <v>45757.63</v>
          </cell>
        </row>
        <row r="80">
          <cell r="U80">
            <v>93028.09</v>
          </cell>
        </row>
        <row r="81">
          <cell r="U81">
            <v>20909.13</v>
          </cell>
        </row>
        <row r="82">
          <cell r="U82">
            <v>62140.77</v>
          </cell>
        </row>
        <row r="83">
          <cell r="U83">
            <v>9064.0400000000009</v>
          </cell>
        </row>
        <row r="84">
          <cell r="U84">
            <v>2689.63</v>
          </cell>
        </row>
        <row r="85">
          <cell r="U85">
            <v>7908.72</v>
          </cell>
        </row>
        <row r="86">
          <cell r="U86">
            <v>20589.59</v>
          </cell>
        </row>
        <row r="87">
          <cell r="U87">
            <v>18697.54</v>
          </cell>
        </row>
        <row r="88">
          <cell r="U88">
            <v>86.9</v>
          </cell>
        </row>
        <row r="89">
          <cell r="U89">
            <v>11737.04</v>
          </cell>
        </row>
        <row r="90">
          <cell r="U90">
            <v>7302.86</v>
          </cell>
        </row>
        <row r="91">
          <cell r="U91">
            <v>6456.45</v>
          </cell>
        </row>
        <row r="92">
          <cell r="U92">
            <v>24550.59</v>
          </cell>
        </row>
        <row r="93">
          <cell r="U93">
            <v>66.59</v>
          </cell>
        </row>
        <row r="94">
          <cell r="U94">
            <v>36.9</v>
          </cell>
        </row>
        <row r="96">
          <cell r="U96">
            <v>347583.58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tilla extranjeros por nacio"/>
    </sheetNames>
    <sheetDataSet>
      <sheetData sheetId="0">
        <row r="767">
          <cell r="C767" t="str">
            <v>ALEMANIA</v>
          </cell>
          <cell r="D767">
            <v>25998.030000000002</v>
          </cell>
          <cell r="E767">
            <v>25539.22</v>
          </cell>
          <cell r="F767">
            <v>158.54</v>
          </cell>
          <cell r="G767">
            <v>300.27</v>
          </cell>
          <cell r="H767">
            <v>15863.72</v>
          </cell>
          <cell r="I767">
            <v>99.95</v>
          </cell>
          <cell r="J767">
            <v>0</v>
          </cell>
          <cell r="K767">
            <v>41961.72</v>
          </cell>
        </row>
        <row r="768">
          <cell r="C768" t="str">
            <v>AUSTRIA</v>
          </cell>
          <cell r="D768">
            <v>2002.45</v>
          </cell>
          <cell r="E768">
            <v>1965.45</v>
          </cell>
          <cell r="F768">
            <v>13</v>
          </cell>
          <cell r="G768">
            <v>24</v>
          </cell>
          <cell r="H768">
            <v>1079.4000000000001</v>
          </cell>
          <cell r="I768">
            <v>5.09</v>
          </cell>
          <cell r="J768">
            <v>0</v>
          </cell>
          <cell r="K768">
            <v>3086.95</v>
          </cell>
        </row>
        <row r="769">
          <cell r="C769" t="str">
            <v>BELGICA</v>
          </cell>
          <cell r="D769">
            <v>6074.62</v>
          </cell>
          <cell r="E769">
            <v>5999.22</v>
          </cell>
          <cell r="F769">
            <v>42.95</v>
          </cell>
          <cell r="G769">
            <v>32.450000000000003</v>
          </cell>
          <cell r="H769">
            <v>4108.09</v>
          </cell>
          <cell r="I769">
            <v>34.769999999999996</v>
          </cell>
          <cell r="J769">
            <v>0</v>
          </cell>
          <cell r="K769">
            <v>10217.5</v>
          </cell>
        </row>
        <row r="770">
          <cell r="C770" t="str">
            <v>BULGARIA</v>
          </cell>
          <cell r="D770">
            <v>54966.49</v>
          </cell>
          <cell r="E770">
            <v>40233.81</v>
          </cell>
          <cell r="F770">
            <v>9593.5</v>
          </cell>
          <cell r="G770">
            <v>5139.18</v>
          </cell>
          <cell r="H770">
            <v>7160.6200000000008</v>
          </cell>
          <cell r="I770">
            <v>17.399999999999999</v>
          </cell>
          <cell r="J770">
            <v>0</v>
          </cell>
          <cell r="K770">
            <v>62144.54</v>
          </cell>
        </row>
        <row r="771">
          <cell r="C771" t="str">
            <v>CHIPRE</v>
          </cell>
          <cell r="D771">
            <v>197.95</v>
          </cell>
          <cell r="E771">
            <v>194.5</v>
          </cell>
          <cell r="F771">
            <v>0.45</v>
          </cell>
          <cell r="G771">
            <v>3</v>
          </cell>
          <cell r="H771">
            <v>42.18</v>
          </cell>
          <cell r="I771">
            <v>0</v>
          </cell>
          <cell r="J771">
            <v>0</v>
          </cell>
          <cell r="K771">
            <v>240.13</v>
          </cell>
        </row>
        <row r="772">
          <cell r="C772" t="str">
            <v>CROACIA</v>
          </cell>
          <cell r="D772">
            <v>993.8</v>
          </cell>
          <cell r="E772">
            <v>973.95</v>
          </cell>
          <cell r="F772">
            <v>1.54</v>
          </cell>
          <cell r="G772">
            <v>18.309999999999999</v>
          </cell>
          <cell r="H772">
            <v>286.72000000000003</v>
          </cell>
          <cell r="I772">
            <v>1</v>
          </cell>
          <cell r="J772">
            <v>0</v>
          </cell>
          <cell r="K772">
            <v>1281.54</v>
          </cell>
        </row>
        <row r="773">
          <cell r="C773" t="str">
            <v>DINAMARCA</v>
          </cell>
          <cell r="D773">
            <v>1756.9</v>
          </cell>
          <cell r="E773">
            <v>1744.9</v>
          </cell>
          <cell r="F773">
            <v>5</v>
          </cell>
          <cell r="G773">
            <v>7</v>
          </cell>
          <cell r="H773">
            <v>1469.13</v>
          </cell>
          <cell r="I773">
            <v>8.81</v>
          </cell>
          <cell r="J773">
            <v>0</v>
          </cell>
          <cell r="K773">
            <v>3234.86</v>
          </cell>
        </row>
        <row r="774">
          <cell r="C774" t="str">
            <v>ESLOVAQUIA</v>
          </cell>
          <cell r="D774">
            <v>2385.7999999999997</v>
          </cell>
          <cell r="E774">
            <v>2297.2199999999998</v>
          </cell>
          <cell r="F774">
            <v>36.770000000000003</v>
          </cell>
          <cell r="G774">
            <v>51.81</v>
          </cell>
          <cell r="H774">
            <v>479.68</v>
          </cell>
          <cell r="I774">
            <v>9.81</v>
          </cell>
          <cell r="J774">
            <v>1</v>
          </cell>
          <cell r="K774">
            <v>2876.31</v>
          </cell>
        </row>
        <row r="775">
          <cell r="C775" t="str">
            <v>ESLOVENIA</v>
          </cell>
          <cell r="D775">
            <v>713.49</v>
          </cell>
          <cell r="E775">
            <v>703.09</v>
          </cell>
          <cell r="F775">
            <v>5.4</v>
          </cell>
          <cell r="G775">
            <v>5</v>
          </cell>
          <cell r="H775">
            <v>193.13</v>
          </cell>
          <cell r="I775">
            <v>2</v>
          </cell>
          <cell r="J775">
            <v>0</v>
          </cell>
          <cell r="K775">
            <v>908.63</v>
          </cell>
        </row>
        <row r="776">
          <cell r="C776" t="str">
            <v>ESTONIA</v>
          </cell>
          <cell r="D776">
            <v>604.4</v>
          </cell>
          <cell r="E776">
            <v>574.4</v>
          </cell>
          <cell r="F776">
            <v>14</v>
          </cell>
          <cell r="G776">
            <v>16</v>
          </cell>
          <cell r="H776">
            <v>259.18</v>
          </cell>
          <cell r="I776">
            <v>4.2200000000000006</v>
          </cell>
          <cell r="J776">
            <v>0</v>
          </cell>
          <cell r="K776">
            <v>867.81</v>
          </cell>
        </row>
        <row r="777">
          <cell r="C777" t="str">
            <v>FINLANDIA</v>
          </cell>
          <cell r="D777">
            <v>2392.89</v>
          </cell>
          <cell r="E777">
            <v>2383.81</v>
          </cell>
          <cell r="F777">
            <v>1.4</v>
          </cell>
          <cell r="G777">
            <v>7.68</v>
          </cell>
          <cell r="H777">
            <v>951.81</v>
          </cell>
          <cell r="I777">
            <v>3</v>
          </cell>
          <cell r="J777">
            <v>0</v>
          </cell>
          <cell r="K777">
            <v>3347.72</v>
          </cell>
        </row>
        <row r="778">
          <cell r="C778" t="str">
            <v>FRANCIA</v>
          </cell>
          <cell r="D778">
            <v>36729.9</v>
          </cell>
          <cell r="E778">
            <v>36358</v>
          </cell>
          <cell r="F778">
            <v>203.22</v>
          </cell>
          <cell r="G778">
            <v>168.68</v>
          </cell>
          <cell r="H778">
            <v>13082.81</v>
          </cell>
          <cell r="I778">
            <v>76.63</v>
          </cell>
          <cell r="J778">
            <v>0</v>
          </cell>
          <cell r="K778">
            <v>49889.36</v>
          </cell>
        </row>
        <row r="779">
          <cell r="C779" t="str">
            <v>GRECIA</v>
          </cell>
          <cell r="D779">
            <v>2301.44</v>
          </cell>
          <cell r="E779">
            <v>2287.86</v>
          </cell>
          <cell r="F779">
            <v>5.54</v>
          </cell>
          <cell r="G779">
            <v>8.0399999999999991</v>
          </cell>
          <cell r="H779">
            <v>502.86</v>
          </cell>
          <cell r="I779">
            <v>5.5</v>
          </cell>
          <cell r="J779">
            <v>0</v>
          </cell>
          <cell r="K779">
            <v>2809.81</v>
          </cell>
        </row>
        <row r="780">
          <cell r="C780" t="str">
            <v>HUNGRIA</v>
          </cell>
          <cell r="D780">
            <v>3257.27</v>
          </cell>
          <cell r="E780">
            <v>3141.27</v>
          </cell>
          <cell r="F780">
            <v>55</v>
          </cell>
          <cell r="G780">
            <v>61</v>
          </cell>
          <cell r="H780">
            <v>1104.5899999999999</v>
          </cell>
          <cell r="I780">
            <v>3.95</v>
          </cell>
          <cell r="J780">
            <v>0</v>
          </cell>
          <cell r="K780">
            <v>4365.8100000000004</v>
          </cell>
        </row>
        <row r="781">
          <cell r="C781" t="str">
            <v>IRLANDA</v>
          </cell>
          <cell r="D781">
            <v>4989.18</v>
          </cell>
          <cell r="E781">
            <v>4969.18</v>
          </cell>
          <cell r="F781">
            <v>5</v>
          </cell>
          <cell r="G781">
            <v>15</v>
          </cell>
          <cell r="H781">
            <v>2063.4</v>
          </cell>
          <cell r="I781">
            <v>10.63</v>
          </cell>
          <cell r="J781">
            <v>0</v>
          </cell>
          <cell r="K781">
            <v>7063.22</v>
          </cell>
        </row>
        <row r="782">
          <cell r="C782" t="str">
            <v>ITALIA</v>
          </cell>
          <cell r="D782">
            <v>95115.299999999988</v>
          </cell>
          <cell r="E782">
            <v>94104.18</v>
          </cell>
          <cell r="F782">
            <v>267.89999999999998</v>
          </cell>
          <cell r="G782">
            <v>743.22</v>
          </cell>
          <cell r="H782">
            <v>29277.72</v>
          </cell>
          <cell r="I782">
            <v>186.81</v>
          </cell>
          <cell r="J782">
            <v>0</v>
          </cell>
          <cell r="K782">
            <v>124579.86</v>
          </cell>
        </row>
        <row r="783">
          <cell r="C783" t="str">
            <v>LETONIA</v>
          </cell>
          <cell r="D783">
            <v>1437.22</v>
          </cell>
          <cell r="E783">
            <v>1310.5</v>
          </cell>
          <cell r="F783">
            <v>97.77</v>
          </cell>
          <cell r="G783">
            <v>28.95</v>
          </cell>
          <cell r="H783">
            <v>436.72</v>
          </cell>
          <cell r="I783">
            <v>9.7200000000000006</v>
          </cell>
          <cell r="J783">
            <v>0</v>
          </cell>
          <cell r="K783">
            <v>1883.68</v>
          </cell>
        </row>
        <row r="784">
          <cell r="C784" t="str">
            <v>LITUANIA</v>
          </cell>
          <cell r="D784">
            <v>6683.8499999999995</v>
          </cell>
          <cell r="E784">
            <v>5166.8999999999996</v>
          </cell>
          <cell r="F784">
            <v>1359</v>
          </cell>
          <cell r="G784">
            <v>157.94999999999999</v>
          </cell>
          <cell r="H784">
            <v>1181.4000000000001</v>
          </cell>
          <cell r="I784">
            <v>11.63</v>
          </cell>
          <cell r="J784">
            <v>0</v>
          </cell>
          <cell r="K784">
            <v>7876.9</v>
          </cell>
        </row>
        <row r="785">
          <cell r="C785" t="str">
            <v>LUXEMBURGO</v>
          </cell>
          <cell r="D785">
            <v>107.9</v>
          </cell>
          <cell r="E785">
            <v>101.9</v>
          </cell>
          <cell r="F785">
            <v>4</v>
          </cell>
          <cell r="G785">
            <v>2</v>
          </cell>
          <cell r="H785">
            <v>48.36</v>
          </cell>
          <cell r="I785">
            <v>1</v>
          </cell>
          <cell r="J785">
            <v>0</v>
          </cell>
          <cell r="K785">
            <v>157.27000000000001</v>
          </cell>
        </row>
        <row r="786">
          <cell r="C786" t="str">
            <v>MALTA</v>
          </cell>
          <cell r="D786">
            <v>124.53</v>
          </cell>
          <cell r="E786">
            <v>112.9</v>
          </cell>
          <cell r="F786">
            <v>9.6300000000000008</v>
          </cell>
          <cell r="G786">
            <v>2</v>
          </cell>
          <cell r="H786">
            <v>36.630000000000003</v>
          </cell>
          <cell r="I786">
            <v>0</v>
          </cell>
          <cell r="J786">
            <v>0</v>
          </cell>
          <cell r="K786">
            <v>161.18</v>
          </cell>
        </row>
        <row r="787">
          <cell r="C787" t="str">
            <v>PAISES BAJOS</v>
          </cell>
          <cell r="D787">
            <v>9465.9000000000015</v>
          </cell>
          <cell r="E787">
            <v>9325.86</v>
          </cell>
          <cell r="F787">
            <v>65.45</v>
          </cell>
          <cell r="G787">
            <v>74.59</v>
          </cell>
          <cell r="H787">
            <v>6105.5300000000007</v>
          </cell>
          <cell r="I787">
            <v>38.450000000000003</v>
          </cell>
          <cell r="J787">
            <v>0</v>
          </cell>
          <cell r="K787">
            <v>15609.9</v>
          </cell>
        </row>
        <row r="788">
          <cell r="C788" t="str">
            <v>POLONIA</v>
          </cell>
          <cell r="D788">
            <v>23679.63</v>
          </cell>
          <cell r="E788">
            <v>20008.95</v>
          </cell>
          <cell r="F788">
            <v>1735.18</v>
          </cell>
          <cell r="G788">
            <v>1935.5</v>
          </cell>
          <cell r="H788">
            <v>4491.3100000000004</v>
          </cell>
          <cell r="I788">
            <v>25.68</v>
          </cell>
          <cell r="J788">
            <v>28</v>
          </cell>
          <cell r="K788">
            <v>28224.63</v>
          </cell>
        </row>
        <row r="789">
          <cell r="C789" t="str">
            <v>PORTUGAL</v>
          </cell>
          <cell r="D789">
            <v>46849.020000000004</v>
          </cell>
          <cell r="E789">
            <v>43658.400000000001</v>
          </cell>
          <cell r="F789">
            <v>1619.72</v>
          </cell>
          <cell r="G789">
            <v>1570.9</v>
          </cell>
          <cell r="H789">
            <v>8126.85</v>
          </cell>
          <cell r="I789">
            <v>271</v>
          </cell>
          <cell r="J789">
            <v>0</v>
          </cell>
          <cell r="K789">
            <v>55246.9</v>
          </cell>
        </row>
        <row r="790">
          <cell r="C790" t="str">
            <v>REPUBLICA CHECA</v>
          </cell>
          <cell r="D790">
            <v>2620.7200000000003</v>
          </cell>
          <cell r="E790">
            <v>2511.59</v>
          </cell>
          <cell r="F790">
            <v>72.86</v>
          </cell>
          <cell r="G790">
            <v>36.270000000000003</v>
          </cell>
          <cell r="H790">
            <v>666.5</v>
          </cell>
          <cell r="I790">
            <v>6</v>
          </cell>
          <cell r="J790">
            <v>5</v>
          </cell>
          <cell r="K790">
            <v>3298.22</v>
          </cell>
        </row>
        <row r="791">
          <cell r="C791" t="str">
            <v>RUMANIA</v>
          </cell>
          <cell r="D791">
            <v>301786.90000000002</v>
          </cell>
          <cell r="E791">
            <v>209502.13</v>
          </cell>
          <cell r="F791">
            <v>60117.5</v>
          </cell>
          <cell r="G791">
            <v>32167.27</v>
          </cell>
          <cell r="H791">
            <v>39571.31</v>
          </cell>
          <cell r="I791">
            <v>142.26999999999998</v>
          </cell>
          <cell r="J791">
            <v>2</v>
          </cell>
          <cell r="K791">
            <v>341502.5</v>
          </cell>
        </row>
        <row r="792">
          <cell r="C792" t="str">
            <v>SUECIA</v>
          </cell>
          <cell r="D792">
            <v>4660.7700000000004</v>
          </cell>
          <cell r="E792">
            <v>4650.5</v>
          </cell>
          <cell r="F792">
            <v>0.27</v>
          </cell>
          <cell r="G792">
            <v>10</v>
          </cell>
          <cell r="H792">
            <v>2652.36</v>
          </cell>
          <cell r="I792">
            <v>7.63</v>
          </cell>
          <cell r="J792">
            <v>0</v>
          </cell>
          <cell r="K792">
            <v>7320.77</v>
          </cell>
        </row>
        <row r="794">
          <cell r="C794" t="str">
            <v>MARRUECOS</v>
          </cell>
          <cell r="D794">
            <v>244074.47999999998</v>
          </cell>
          <cell r="E794">
            <v>141558.39999999999</v>
          </cell>
          <cell r="F794">
            <v>90257.31</v>
          </cell>
          <cell r="G794">
            <v>12258.77</v>
          </cell>
          <cell r="H794">
            <v>23672.400000000001</v>
          </cell>
          <cell r="I794">
            <v>816.13</v>
          </cell>
          <cell r="J794">
            <v>1</v>
          </cell>
          <cell r="K794">
            <v>268564.03999999998</v>
          </cell>
        </row>
        <row r="795">
          <cell r="C795" t="str">
            <v>CHINA</v>
          </cell>
          <cell r="D795">
            <v>34678.35</v>
          </cell>
          <cell r="E795">
            <v>34118.5</v>
          </cell>
          <cell r="F795">
            <v>61.81</v>
          </cell>
          <cell r="G795">
            <v>498.04</v>
          </cell>
          <cell r="H795">
            <v>55190.95</v>
          </cell>
          <cell r="I795">
            <v>1</v>
          </cell>
          <cell r="J795">
            <v>0</v>
          </cell>
          <cell r="K795">
            <v>89870.31</v>
          </cell>
        </row>
        <row r="796">
          <cell r="C796" t="str">
            <v>COLOMBIA</v>
          </cell>
          <cell r="D796">
            <v>66795.86</v>
          </cell>
          <cell r="E796">
            <v>59180.59</v>
          </cell>
          <cell r="F796">
            <v>1757</v>
          </cell>
          <cell r="G796">
            <v>5858.27</v>
          </cell>
          <cell r="H796">
            <v>7603.7599999999993</v>
          </cell>
          <cell r="I796">
            <v>25.22</v>
          </cell>
          <cell r="J796">
            <v>0</v>
          </cell>
          <cell r="K796">
            <v>74424.86</v>
          </cell>
        </row>
        <row r="797">
          <cell r="C797" t="str">
            <v>ECUADOR</v>
          </cell>
          <cell r="D797">
            <v>64693.31</v>
          </cell>
          <cell r="E797">
            <v>47905.77</v>
          </cell>
          <cell r="F797">
            <v>11003.09</v>
          </cell>
          <cell r="G797">
            <v>5784.45</v>
          </cell>
          <cell r="H797">
            <v>5128.67</v>
          </cell>
          <cell r="I797">
            <v>13.4</v>
          </cell>
          <cell r="J797">
            <v>0</v>
          </cell>
          <cell r="K797">
            <v>69835.399999999994</v>
          </cell>
        </row>
        <row r="798">
          <cell r="C798" t="str">
            <v>REINO UNIDO</v>
          </cell>
          <cell r="D798">
            <v>42229.67</v>
          </cell>
          <cell r="E798">
            <v>41806.400000000001</v>
          </cell>
          <cell r="F798">
            <v>168.27</v>
          </cell>
          <cell r="G798">
            <v>255</v>
          </cell>
          <cell r="H798">
            <v>25701.260000000002</v>
          </cell>
          <cell r="I798">
            <v>101.36</v>
          </cell>
          <cell r="J798">
            <v>0</v>
          </cell>
          <cell r="K798">
            <v>68032.31</v>
          </cell>
        </row>
        <row r="799">
          <cell r="C799" t="str">
            <v>VENEZUELA</v>
          </cell>
          <cell r="D799">
            <v>57752.08</v>
          </cell>
          <cell r="E799">
            <v>53894.54</v>
          </cell>
          <cell r="F799">
            <v>387</v>
          </cell>
          <cell r="G799">
            <v>3470.54</v>
          </cell>
          <cell r="H799">
            <v>9892.36</v>
          </cell>
          <cell r="I799">
            <v>31.63</v>
          </cell>
          <cell r="J799">
            <v>0</v>
          </cell>
          <cell r="K799">
            <v>67676.09</v>
          </cell>
        </row>
        <row r="800">
          <cell r="C800" t="str">
            <v>UCRANIA</v>
          </cell>
          <cell r="D800">
            <v>42176.35</v>
          </cell>
          <cell r="E800">
            <v>29906.36</v>
          </cell>
          <cell r="F800">
            <v>1756.27</v>
          </cell>
          <cell r="G800">
            <v>10513.72</v>
          </cell>
          <cell r="H800">
            <v>4638.8999999999996</v>
          </cell>
          <cell r="I800">
            <v>34.630000000000003</v>
          </cell>
          <cell r="J800">
            <v>1</v>
          </cell>
          <cell r="K800">
            <v>46850.9</v>
          </cell>
        </row>
        <row r="801">
          <cell r="C801" t="str">
            <v>BOLIVIA</v>
          </cell>
          <cell r="D801">
            <v>43048.3</v>
          </cell>
          <cell r="E801">
            <v>26464.63</v>
          </cell>
          <cell r="F801">
            <v>4278.8599999999997</v>
          </cell>
          <cell r="G801">
            <v>12304.81</v>
          </cell>
          <cell r="H801">
            <v>3498.95</v>
          </cell>
          <cell r="I801">
            <v>6</v>
          </cell>
          <cell r="J801">
            <v>0</v>
          </cell>
          <cell r="K801">
            <v>46553.27</v>
          </cell>
        </row>
        <row r="802">
          <cell r="C802" t="str">
            <v>PERU</v>
          </cell>
          <cell r="D802">
            <v>33730.58</v>
          </cell>
          <cell r="E802">
            <v>28228.59</v>
          </cell>
          <cell r="F802">
            <v>780.31</v>
          </cell>
          <cell r="G802">
            <v>4721.68</v>
          </cell>
          <cell r="H802">
            <v>2995.36</v>
          </cell>
          <cell r="I802">
            <v>242.45</v>
          </cell>
          <cell r="J802">
            <v>0</v>
          </cell>
          <cell r="K802">
            <v>36968.400000000001</v>
          </cell>
        </row>
        <row r="803">
          <cell r="C803" t="str">
            <v>PARAGUAY</v>
          </cell>
          <cell r="D803">
            <v>33446.21</v>
          </cell>
          <cell r="E803">
            <v>18204.36</v>
          </cell>
          <cell r="F803">
            <v>856.04</v>
          </cell>
          <cell r="G803">
            <v>14385.81</v>
          </cell>
          <cell r="H803">
            <v>2557.7200000000003</v>
          </cell>
          <cell r="I803">
            <v>4.45</v>
          </cell>
          <cell r="J803">
            <v>0</v>
          </cell>
          <cell r="K803">
            <v>36008.400000000001</v>
          </cell>
        </row>
        <row r="804">
          <cell r="C804" t="str">
            <v>RESTO PAISES</v>
          </cell>
          <cell r="D804">
            <v>421488.76</v>
          </cell>
          <cell r="E804">
            <v>323415.5</v>
          </cell>
          <cell r="F804">
            <v>44553.9</v>
          </cell>
          <cell r="G804">
            <v>53519.360000000001</v>
          </cell>
          <cell r="H804">
            <v>65460.99</v>
          </cell>
          <cell r="I804">
            <v>2036.67</v>
          </cell>
          <cell r="J804">
            <v>1</v>
          </cell>
          <cell r="K804">
            <v>488987.45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15194299.220000001</v>
          </cell>
          <cell r="C6">
            <v>-38695.650000002235</v>
          </cell>
          <cell r="D6" t="str">
            <v>. MEDIAS MENSUALES MES DE ENERO</v>
          </cell>
        </row>
        <row r="7">
          <cell r="A7" t="str">
            <v>02</v>
          </cell>
          <cell r="B7">
            <v>15716520.009999998</v>
          </cell>
          <cell r="C7">
            <v>522220.78999999724</v>
          </cell>
        </row>
        <row r="8">
          <cell r="A8" t="str">
            <v>03</v>
          </cell>
          <cell r="B8">
            <v>16217209.48</v>
          </cell>
          <cell r="C8">
            <v>500689.47000000253</v>
          </cell>
        </row>
        <row r="9">
          <cell r="A9" t="str">
            <v>04</v>
          </cell>
          <cell r="B9">
            <v>16640851.450000001</v>
          </cell>
          <cell r="C9">
            <v>423641.97000000067</v>
          </cell>
        </row>
        <row r="10">
          <cell r="A10" t="str">
            <v>05</v>
          </cell>
          <cell r="B10">
            <v>17180940.449999999</v>
          </cell>
          <cell r="C10">
            <v>540088.99999999814</v>
          </cell>
        </row>
        <row r="11">
          <cell r="A11" t="str">
            <v>06</v>
          </cell>
          <cell r="B11">
            <v>18154960.289999999</v>
          </cell>
          <cell r="C11">
            <v>974019.83999999985</v>
          </cell>
        </row>
        <row r="12">
          <cell r="A12" t="str">
            <v>07</v>
          </cell>
          <cell r="B12">
            <v>18778596.859999996</v>
          </cell>
          <cell r="C12">
            <v>623636.56999999657</v>
          </cell>
        </row>
        <row r="13">
          <cell r="A13" t="str">
            <v>08</v>
          </cell>
          <cell r="B13">
            <v>19161851.009999994</v>
          </cell>
          <cell r="C13">
            <v>383254.14999999851</v>
          </cell>
        </row>
        <row r="14">
          <cell r="A14" t="str">
            <v>09</v>
          </cell>
          <cell r="B14">
            <v>18181742.699999999</v>
          </cell>
          <cell r="C14">
            <v>-980108.30999999493</v>
          </cell>
        </row>
        <row r="15">
          <cell r="A15" t="str">
            <v>10</v>
          </cell>
          <cell r="B15">
            <v>17546011.050000001</v>
          </cell>
          <cell r="C15">
            <v>-635731.64999999851</v>
          </cell>
        </row>
        <row r="16">
          <cell r="A16" t="str">
            <v>11</v>
          </cell>
          <cell r="B16">
            <v>17361838.500000004</v>
          </cell>
          <cell r="C16">
            <v>-184172.54999999702</v>
          </cell>
        </row>
        <row r="17">
          <cell r="A17" t="str">
            <v>12</v>
          </cell>
          <cell r="B17">
            <v>16958267.140000001</v>
          </cell>
          <cell r="C17">
            <v>-403571.36000000313</v>
          </cell>
        </row>
        <row r="18">
          <cell r="A18" t="str">
            <v>13</v>
          </cell>
          <cell r="B18">
            <v>16179438.039999999</v>
          </cell>
          <cell r="C18">
            <v>-778829.10000000149</v>
          </cell>
        </row>
        <row r="19">
          <cell r="A19" t="str">
            <v>14</v>
          </cell>
          <cell r="B19">
            <v>16173609.52</v>
          </cell>
          <cell r="C19">
            <v>-5828.519999999553</v>
          </cell>
        </row>
        <row r="20">
          <cell r="A20" t="str">
            <v>15</v>
          </cell>
          <cell r="B20">
            <v>16575312.25</v>
          </cell>
          <cell r="C20">
            <v>401702.73000000045</v>
          </cell>
        </row>
        <row r="21">
          <cell r="A21" t="str">
            <v>16</v>
          </cell>
          <cell r="B21">
            <v>17104357.260000002</v>
          </cell>
          <cell r="C21">
            <v>529045.01000000164</v>
          </cell>
        </row>
        <row r="22">
          <cell r="A22" t="str">
            <v>17</v>
          </cell>
          <cell r="B22">
            <v>17674174.52</v>
          </cell>
          <cell r="C22">
            <v>569817.25999999791</v>
          </cell>
        </row>
        <row r="23">
          <cell r="A23" t="str">
            <v>18</v>
          </cell>
          <cell r="B23">
            <v>18282030.809999999</v>
          </cell>
          <cell r="C23">
            <v>607856.28999999911</v>
          </cell>
        </row>
        <row r="24">
          <cell r="A24" t="str">
            <v>19</v>
          </cell>
          <cell r="B24">
            <v>18819300.09</v>
          </cell>
          <cell r="C24">
            <v>537269.28000000119</v>
          </cell>
        </row>
        <row r="25">
          <cell r="A25" t="str">
            <v>20</v>
          </cell>
          <cell r="B25">
            <v>19164493.66</v>
          </cell>
          <cell r="C25">
            <v>345193.5700000003</v>
          </cell>
        </row>
        <row r="26">
          <cell r="A26" t="str">
            <v>MEDIA</v>
          </cell>
          <cell r="B26">
            <v>17353290.215500001</v>
          </cell>
          <cell r="C26">
            <v>19164493.66</v>
          </cell>
        </row>
        <row r="27">
          <cell r="A27">
            <v>2006</v>
          </cell>
          <cell r="B27">
            <v>1811203.4444999993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2001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481315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19164493.66</v>
          </cell>
          <cell r="C49">
            <v>-114227.33999999985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volución"/>
      <sheetName val="UE"/>
      <sheetName val="NOUE "/>
      <sheetName val="TOTAL"/>
      <sheetName val="SEXOS"/>
      <sheetName val="EXT"/>
      <sheetName val="Grafico"/>
      <sheetName val="EVOLUCION ANUALl"/>
      <sheetName val="sectores grnrral (2)"/>
      <sheetName val="sectores grnrral"/>
      <sheetName val="sectores autonomos2)"/>
      <sheetName val="sectores autonomos)"/>
      <sheetName val="Grafico paises"/>
      <sheetName val="Paises"/>
      <sheetName val="Hoja1"/>
      <sheetName val="Hoja5"/>
      <sheetName val="1NACIONAL1"/>
    </sheetNames>
    <definedNames>
      <definedName name="Botón1_Haga_clic_en"/>
    </definedNames>
    <sheetDataSet>
      <sheetData sheetId="0" refreshError="1">
        <row r="4">
          <cell r="B4" t="str">
            <v>MEDIA MARZO 2020</v>
          </cell>
        </row>
        <row r="7">
          <cell r="C7">
            <v>637896.63</v>
          </cell>
          <cell r="D7">
            <v>519819.81</v>
          </cell>
          <cell r="E7">
            <v>75490.679999999993</v>
          </cell>
          <cell r="F7">
            <v>42586.13</v>
          </cell>
          <cell r="G7">
            <v>141242.16999999998</v>
          </cell>
          <cell r="H7">
            <v>983.03</v>
          </cell>
          <cell r="I7">
            <v>36</v>
          </cell>
          <cell r="J7">
            <v>780157.86</v>
          </cell>
        </row>
        <row r="8">
          <cell r="C8">
            <v>1084114.0900000001</v>
          </cell>
          <cell r="D8">
            <v>804683.68</v>
          </cell>
          <cell r="E8">
            <v>155859.9</v>
          </cell>
          <cell r="F8">
            <v>123570.5</v>
          </cell>
          <cell r="G8">
            <v>206341.4</v>
          </cell>
          <cell r="H8">
            <v>3313</v>
          </cell>
          <cell r="I8">
            <v>3</v>
          </cell>
          <cell r="J8">
            <v>1293771</v>
          </cell>
        </row>
        <row r="9">
          <cell r="C9">
            <v>1722010.72</v>
          </cell>
          <cell r="D9">
            <v>1324503.5</v>
          </cell>
          <cell r="E9">
            <v>231350.59</v>
          </cell>
          <cell r="F9">
            <v>166156.63</v>
          </cell>
          <cell r="G9">
            <v>347583.58</v>
          </cell>
          <cell r="H9">
            <v>4296.03</v>
          </cell>
          <cell r="I9">
            <v>39</v>
          </cell>
          <cell r="J9">
            <v>2073929.36</v>
          </cell>
        </row>
        <row r="37">
          <cell r="D37">
            <v>637896.62</v>
          </cell>
          <cell r="F37">
            <v>1722010.7200000002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7">
          <cell r="P27">
            <v>11945.45</v>
          </cell>
        </row>
        <row r="28">
          <cell r="P28">
            <v>39006.36</v>
          </cell>
        </row>
        <row r="29">
          <cell r="P29">
            <v>424037.95</v>
          </cell>
        </row>
        <row r="30">
          <cell r="P30">
            <v>92615.95</v>
          </cell>
        </row>
        <row r="31">
          <cell r="P31">
            <v>28078.27</v>
          </cell>
        </row>
        <row r="32">
          <cell r="P32">
            <v>68119.13</v>
          </cell>
        </row>
        <row r="33">
          <cell r="P33">
            <v>16113.95</v>
          </cell>
        </row>
        <row r="34">
          <cell r="P34">
            <v>3631.86</v>
          </cell>
        </row>
        <row r="35">
          <cell r="P35">
            <v>5101.95</v>
          </cell>
        </row>
        <row r="36">
          <cell r="P36">
            <v>2073929.36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e"/>
      <sheetName val="NO ue "/>
      <sheetName val="TOTAL"/>
    </sheetNames>
    <sheetDataSet>
      <sheetData sheetId="0">
        <row r="74">
          <cell r="U74">
            <v>7788.77</v>
          </cell>
        </row>
        <row r="75">
          <cell r="U75">
            <v>560.63</v>
          </cell>
        </row>
        <row r="76">
          <cell r="U76">
            <v>55714.04</v>
          </cell>
        </row>
        <row r="77">
          <cell r="U77">
            <v>345.18</v>
          </cell>
        </row>
        <row r="78">
          <cell r="U78">
            <v>1881.31</v>
          </cell>
        </row>
        <row r="79">
          <cell r="U79">
            <v>49181.54</v>
          </cell>
        </row>
        <row r="80">
          <cell r="U80">
            <v>76763.59</v>
          </cell>
        </row>
        <row r="81">
          <cell r="U81">
            <v>47931.27</v>
          </cell>
        </row>
        <row r="82">
          <cell r="U82">
            <v>87720.13</v>
          </cell>
        </row>
        <row r="83">
          <cell r="U83">
            <v>23277.040000000001</v>
          </cell>
        </row>
        <row r="84">
          <cell r="U84">
            <v>5733.95</v>
          </cell>
        </row>
        <row r="85">
          <cell r="U85">
            <v>5328.63</v>
          </cell>
        </row>
        <row r="86">
          <cell r="U86">
            <v>31240.59</v>
          </cell>
        </row>
        <row r="87">
          <cell r="U87">
            <v>55100.63</v>
          </cell>
        </row>
        <row r="88">
          <cell r="U88">
            <v>4624.54</v>
          </cell>
        </row>
        <row r="89">
          <cell r="U89">
            <v>22428.720000000001</v>
          </cell>
        </row>
        <row r="90">
          <cell r="U90">
            <v>23388.720000000001</v>
          </cell>
        </row>
        <row r="91">
          <cell r="U91">
            <v>9227.5400000000009</v>
          </cell>
        </row>
        <row r="92">
          <cell r="U92">
            <v>9454.09</v>
          </cell>
        </row>
        <row r="93">
          <cell r="U93">
            <v>1750.09</v>
          </cell>
        </row>
        <row r="94">
          <cell r="U94">
            <v>378.72</v>
          </cell>
        </row>
      </sheetData>
      <sheetData sheetId="1">
        <row r="74">
          <cell r="U74">
            <v>8283.09</v>
          </cell>
        </row>
        <row r="75">
          <cell r="U75">
            <v>444.59</v>
          </cell>
        </row>
        <row r="76">
          <cell r="U76">
            <v>77261.039999999994</v>
          </cell>
        </row>
        <row r="77">
          <cell r="U77">
            <v>303.86</v>
          </cell>
        </row>
        <row r="78">
          <cell r="U78">
            <v>3880.86</v>
          </cell>
        </row>
        <row r="79">
          <cell r="U79">
            <v>85354.09</v>
          </cell>
        </row>
        <row r="80">
          <cell r="U80">
            <v>134630.31</v>
          </cell>
        </row>
        <row r="81">
          <cell r="U81">
            <v>33829</v>
          </cell>
        </row>
        <row r="82">
          <cell r="U82">
            <v>177677.31</v>
          </cell>
        </row>
        <row r="83">
          <cell r="U83">
            <v>21161.040000000001</v>
          </cell>
        </row>
        <row r="84">
          <cell r="U84">
            <v>4807.18</v>
          </cell>
        </row>
        <row r="85">
          <cell r="U85">
            <v>6914.72</v>
          </cell>
        </row>
        <row r="86">
          <cell r="U86">
            <v>27753.95</v>
          </cell>
        </row>
        <row r="87">
          <cell r="U87">
            <v>96482.4</v>
          </cell>
        </row>
        <row r="88">
          <cell r="U88">
            <v>8541.81</v>
          </cell>
        </row>
        <row r="89">
          <cell r="U89">
            <v>31605.27</v>
          </cell>
        </row>
        <row r="90">
          <cell r="U90">
            <v>47411.68</v>
          </cell>
        </row>
        <row r="91">
          <cell r="U91">
            <v>13407.59</v>
          </cell>
        </row>
        <row r="92">
          <cell r="U92">
            <v>22162.09</v>
          </cell>
        </row>
        <row r="93">
          <cell r="U93">
            <v>2212.81</v>
          </cell>
        </row>
        <row r="94">
          <cell r="U94">
            <v>558.9</v>
          </cell>
        </row>
      </sheetData>
      <sheetData sheetId="2">
        <row r="74">
          <cell r="U74">
            <v>16071.86</v>
          </cell>
        </row>
        <row r="75">
          <cell r="U75">
            <v>1005.22</v>
          </cell>
        </row>
        <row r="76">
          <cell r="U76">
            <v>132975.09</v>
          </cell>
        </row>
        <row r="77">
          <cell r="U77">
            <v>649.04</v>
          </cell>
        </row>
        <row r="78">
          <cell r="U78">
            <v>5762.18</v>
          </cell>
        </row>
        <row r="79">
          <cell r="U79">
            <v>134535.63</v>
          </cell>
        </row>
        <row r="80">
          <cell r="U80">
            <v>211393.9</v>
          </cell>
        </row>
        <row r="81">
          <cell r="U81">
            <v>81760.27</v>
          </cell>
        </row>
        <row r="82">
          <cell r="U82">
            <v>265397.45</v>
          </cell>
        </row>
        <row r="83">
          <cell r="U83">
            <v>44438.09</v>
          </cell>
        </row>
        <row r="84">
          <cell r="U84">
            <v>10541.13</v>
          </cell>
        </row>
        <row r="85">
          <cell r="U85">
            <v>12243.36</v>
          </cell>
        </row>
        <row r="86">
          <cell r="U86">
            <v>58994.54</v>
          </cell>
        </row>
        <row r="87">
          <cell r="U87">
            <v>151583.04000000001</v>
          </cell>
        </row>
        <row r="88">
          <cell r="U88">
            <v>13166.36</v>
          </cell>
        </row>
        <row r="89">
          <cell r="U89">
            <v>54034</v>
          </cell>
        </row>
        <row r="90">
          <cell r="U90">
            <v>70800.399999999994</v>
          </cell>
        </row>
        <row r="91">
          <cell r="U91">
            <v>22635.13</v>
          </cell>
        </row>
        <row r="92">
          <cell r="U92">
            <v>31616.18</v>
          </cell>
        </row>
        <row r="93">
          <cell r="U93">
            <v>3962.9</v>
          </cell>
        </row>
        <row r="94">
          <cell r="U94">
            <v>937.63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222999.36</v>
          </cell>
        </row>
      </sheetData>
      <sheetData sheetId="1">
        <row r="7">
          <cell r="E7">
            <v>635.67999999999995</v>
          </cell>
          <cell r="I7">
            <v>1523.6200000000001</v>
          </cell>
        </row>
        <row r="8">
          <cell r="E8">
            <v>106.5</v>
          </cell>
          <cell r="I8">
            <v>6</v>
          </cell>
        </row>
        <row r="9">
          <cell r="E9">
            <v>5557.63</v>
          </cell>
          <cell r="I9">
            <v>1008.59</v>
          </cell>
        </row>
        <row r="10">
          <cell r="E10">
            <v>71.540000000000006</v>
          </cell>
          <cell r="I10">
            <v>9.7200000000000006</v>
          </cell>
        </row>
        <row r="11">
          <cell r="E11">
            <v>214.59</v>
          </cell>
          <cell r="I11">
            <v>13.04</v>
          </cell>
        </row>
        <row r="12">
          <cell r="E12">
            <v>8043.72</v>
          </cell>
          <cell r="I12">
            <v>4127.59</v>
          </cell>
        </row>
        <row r="13">
          <cell r="E13">
            <v>21856.09</v>
          </cell>
          <cell r="I13">
            <v>15434.59</v>
          </cell>
        </row>
        <row r="14">
          <cell r="E14">
            <v>8763.18</v>
          </cell>
          <cell r="I14">
            <v>1171.22</v>
          </cell>
        </row>
        <row r="15">
          <cell r="E15">
            <v>24966.9</v>
          </cell>
          <cell r="I15">
            <v>7901.09</v>
          </cell>
        </row>
        <row r="16">
          <cell r="E16">
            <v>3441.81</v>
          </cell>
          <cell r="I16">
            <v>1323.13</v>
          </cell>
        </row>
        <row r="17">
          <cell r="E17">
            <v>593.09</v>
          </cell>
          <cell r="I17">
            <v>443.4</v>
          </cell>
        </row>
        <row r="18">
          <cell r="E18">
            <v>1705.31</v>
          </cell>
          <cell r="I18">
            <v>2195.4499999999998</v>
          </cell>
        </row>
        <row r="19">
          <cell r="E19">
            <v>3710.54</v>
          </cell>
          <cell r="I19">
            <v>2989.45</v>
          </cell>
        </row>
        <row r="20">
          <cell r="E20">
            <v>7381.04</v>
          </cell>
          <cell r="I20">
            <v>2713.27</v>
          </cell>
        </row>
        <row r="21">
          <cell r="E21">
            <v>888.54</v>
          </cell>
          <cell r="I21">
            <v>9.9</v>
          </cell>
        </row>
        <row r="22">
          <cell r="E22">
            <v>6656.27</v>
          </cell>
          <cell r="I22">
            <v>1755.22</v>
          </cell>
        </row>
        <row r="23">
          <cell r="E23">
            <v>5019.3100000000004</v>
          </cell>
          <cell r="I23">
            <v>1107.3599999999999</v>
          </cell>
        </row>
        <row r="24">
          <cell r="E24">
            <v>2136.5</v>
          </cell>
          <cell r="I24">
            <v>950.59</v>
          </cell>
        </row>
        <row r="25">
          <cell r="E25">
            <v>2552.59</v>
          </cell>
          <cell r="I25">
            <v>3309.13</v>
          </cell>
        </row>
        <row r="26">
          <cell r="E26">
            <v>457.86</v>
          </cell>
          <cell r="I26">
            <v>14.68</v>
          </cell>
        </row>
        <row r="27">
          <cell r="E27">
            <v>89.09</v>
          </cell>
          <cell r="I27">
            <v>6</v>
          </cell>
        </row>
        <row r="28">
          <cell r="E28">
            <v>104926.54</v>
          </cell>
          <cell r="I28"/>
        </row>
        <row r="29">
          <cell r="E29">
            <v>13224.95</v>
          </cell>
          <cell r="I29"/>
        </row>
        <row r="30">
          <cell r="E30">
            <v>222999.36</v>
          </cell>
          <cell r="I30">
            <v>48013.120000000003</v>
          </cell>
        </row>
      </sheetData>
      <sheetData sheetId="2">
        <row r="56">
          <cell r="C56">
            <v>222998.98000000004</v>
          </cell>
          <cell r="D56">
            <v>104847.68000000001</v>
          </cell>
          <cell r="E56">
            <v>104926.41</v>
          </cell>
          <cell r="F56">
            <v>13224.89</v>
          </cell>
          <cell r="G56">
            <v>48012.91</v>
          </cell>
          <cell r="H56">
            <v>244.38000000000002</v>
          </cell>
          <cell r="I56">
            <v>0</v>
          </cell>
          <cell r="J56">
            <v>271256.76999999996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  <sheetName val="Aragón"/>
    </sheetNames>
    <sheetDataSet>
      <sheetData sheetId="0">
        <row r="10">
          <cell r="C10">
            <v>63926.22</v>
          </cell>
        </row>
      </sheetData>
      <sheetData sheetId="1">
        <row r="7">
          <cell r="E7">
            <v>2628.18</v>
          </cell>
          <cell r="I7">
            <v>204.26999999999998</v>
          </cell>
        </row>
        <row r="8">
          <cell r="E8">
            <v>60.63</v>
          </cell>
          <cell r="I8">
            <v>4</v>
          </cell>
        </row>
        <row r="9">
          <cell r="E9">
            <v>10969.31</v>
          </cell>
          <cell r="I9">
            <v>477.72</v>
          </cell>
        </row>
        <row r="10">
          <cell r="E10">
            <v>23.5</v>
          </cell>
          <cell r="I10">
            <v>1</v>
          </cell>
        </row>
        <row r="11">
          <cell r="E11">
            <v>337.59</v>
          </cell>
          <cell r="I11">
            <v>5</v>
          </cell>
        </row>
        <row r="12">
          <cell r="E12">
            <v>5444.45</v>
          </cell>
          <cell r="I12">
            <v>1527.36</v>
          </cell>
        </row>
        <row r="13">
          <cell r="E13">
            <v>5740.18</v>
          </cell>
          <cell r="I13">
            <v>1947.54</v>
          </cell>
        </row>
        <row r="14">
          <cell r="E14">
            <v>4866.7700000000004</v>
          </cell>
          <cell r="I14">
            <v>921.22</v>
          </cell>
        </row>
        <row r="15">
          <cell r="E15">
            <v>7210.18</v>
          </cell>
          <cell r="I15">
            <v>2213.4</v>
          </cell>
        </row>
        <row r="16">
          <cell r="E16">
            <v>419.86</v>
          </cell>
          <cell r="I16">
            <v>83.63</v>
          </cell>
        </row>
        <row r="17">
          <cell r="E17">
            <v>69.77</v>
          </cell>
          <cell r="I17">
            <v>53.72</v>
          </cell>
        </row>
        <row r="18">
          <cell r="E18">
            <v>109.13</v>
          </cell>
          <cell r="I18">
            <v>16.309999999999999</v>
          </cell>
        </row>
        <row r="19">
          <cell r="E19">
            <v>825.04</v>
          </cell>
          <cell r="I19">
            <v>178.68</v>
          </cell>
        </row>
        <row r="20">
          <cell r="E20">
            <v>5863.4</v>
          </cell>
          <cell r="I20">
            <v>261.68</v>
          </cell>
        </row>
        <row r="21">
          <cell r="E21">
            <v>721.27</v>
          </cell>
          <cell r="I21">
            <v>0</v>
          </cell>
        </row>
        <row r="22">
          <cell r="E22">
            <v>1135.18</v>
          </cell>
          <cell r="I22">
            <v>228.54</v>
          </cell>
        </row>
        <row r="23">
          <cell r="E23">
            <v>2633.63</v>
          </cell>
          <cell r="I23">
            <v>95.54</v>
          </cell>
        </row>
        <row r="24">
          <cell r="E24">
            <v>563.63</v>
          </cell>
          <cell r="I24">
            <v>63.9</v>
          </cell>
        </row>
        <row r="25">
          <cell r="E25">
            <v>964.54</v>
          </cell>
          <cell r="I25">
            <v>518.5</v>
          </cell>
        </row>
        <row r="26">
          <cell r="E26">
            <v>168.95</v>
          </cell>
          <cell r="I26">
            <v>0</v>
          </cell>
        </row>
        <row r="27">
          <cell r="E27">
            <v>0.27</v>
          </cell>
          <cell r="I27">
            <v>0</v>
          </cell>
        </row>
        <row r="28">
          <cell r="E28">
            <v>7179.13</v>
          </cell>
          <cell r="I28"/>
        </row>
        <row r="29">
          <cell r="E29">
            <v>5991.54</v>
          </cell>
          <cell r="I29"/>
        </row>
        <row r="30">
          <cell r="E30">
            <v>63926.22</v>
          </cell>
          <cell r="I30">
            <v>8802.09</v>
          </cell>
        </row>
      </sheetData>
      <sheetData sheetId="2">
        <row r="56">
          <cell r="C56">
            <v>63925.919999999998</v>
          </cell>
          <cell r="D56">
            <v>50755.380000000005</v>
          </cell>
          <cell r="E56">
            <v>7179.0599999999995</v>
          </cell>
          <cell r="F56">
            <v>5991.48</v>
          </cell>
          <cell r="G56">
            <v>8801.99</v>
          </cell>
          <cell r="H56">
            <v>0</v>
          </cell>
          <cell r="I56">
            <v>1</v>
          </cell>
          <cell r="J56">
            <v>72729.140000000014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11278.54</v>
          </cell>
        </row>
      </sheetData>
      <sheetData sheetId="1">
        <row r="7">
          <cell r="E7">
            <v>93</v>
          </cell>
          <cell r="I7">
            <v>66.22</v>
          </cell>
        </row>
        <row r="8">
          <cell r="E8">
            <v>10.95</v>
          </cell>
          <cell r="I8">
            <v>3</v>
          </cell>
        </row>
        <row r="9">
          <cell r="E9">
            <v>793.63</v>
          </cell>
          <cell r="I9">
            <v>71.400000000000006</v>
          </cell>
        </row>
        <row r="10">
          <cell r="E10">
            <v>5</v>
          </cell>
          <cell r="I10">
            <v>0</v>
          </cell>
        </row>
        <row r="11">
          <cell r="E11">
            <v>41.59</v>
          </cell>
          <cell r="I11">
            <v>1</v>
          </cell>
        </row>
        <row r="12">
          <cell r="E12">
            <v>977.68</v>
          </cell>
          <cell r="I12">
            <v>429.36</v>
          </cell>
        </row>
        <row r="13">
          <cell r="E13">
            <v>1016.13</v>
          </cell>
          <cell r="I13">
            <v>751.68</v>
          </cell>
        </row>
        <row r="14">
          <cell r="E14">
            <v>306.54000000000002</v>
          </cell>
          <cell r="I14">
            <v>126.77</v>
          </cell>
        </row>
        <row r="15">
          <cell r="E15">
            <v>2733.04</v>
          </cell>
          <cell r="I15">
            <v>601.9</v>
          </cell>
        </row>
        <row r="16">
          <cell r="E16">
            <v>208.27</v>
          </cell>
          <cell r="I16">
            <v>48.95</v>
          </cell>
        </row>
        <row r="17">
          <cell r="E17">
            <v>18.04</v>
          </cell>
          <cell r="I17">
            <v>16.45</v>
          </cell>
        </row>
        <row r="18">
          <cell r="E18">
            <v>13</v>
          </cell>
          <cell r="I18">
            <v>9</v>
          </cell>
        </row>
        <row r="19">
          <cell r="E19">
            <v>261</v>
          </cell>
          <cell r="I19">
            <v>125.63</v>
          </cell>
        </row>
        <row r="20">
          <cell r="E20">
            <v>675.63</v>
          </cell>
          <cell r="I20">
            <v>126.68</v>
          </cell>
        </row>
        <row r="21">
          <cell r="E21">
            <v>103.5</v>
          </cell>
          <cell r="I21">
            <v>1</v>
          </cell>
        </row>
        <row r="22">
          <cell r="E22">
            <v>482.45</v>
          </cell>
          <cell r="I22">
            <v>171.9</v>
          </cell>
        </row>
        <row r="23">
          <cell r="E23">
            <v>692.77</v>
          </cell>
          <cell r="I23">
            <v>40</v>
          </cell>
        </row>
        <row r="24">
          <cell r="E24">
            <v>181.72</v>
          </cell>
          <cell r="I24">
            <v>43.45</v>
          </cell>
        </row>
        <row r="25">
          <cell r="E25">
            <v>219.54</v>
          </cell>
          <cell r="I25">
            <v>206.72</v>
          </cell>
        </row>
        <row r="26">
          <cell r="E26">
            <v>19.68</v>
          </cell>
          <cell r="I26">
            <v>0</v>
          </cell>
        </row>
        <row r="27">
          <cell r="E27">
            <v>0</v>
          </cell>
          <cell r="I27">
            <v>0</v>
          </cell>
        </row>
        <row r="28">
          <cell r="E28">
            <v>254.09</v>
          </cell>
          <cell r="I28"/>
        </row>
        <row r="29">
          <cell r="E29">
            <v>2171.2199999999998</v>
          </cell>
          <cell r="I29"/>
        </row>
        <row r="30">
          <cell r="E30">
            <v>11278.54</v>
          </cell>
          <cell r="I30">
            <v>2841.18</v>
          </cell>
        </row>
      </sheetData>
      <sheetData sheetId="2">
        <row r="56">
          <cell r="C56">
            <v>11278.329999999998</v>
          </cell>
          <cell r="D56">
            <v>8853.1</v>
          </cell>
          <cell r="E56">
            <v>254.06000000000003</v>
          </cell>
          <cell r="F56">
            <v>2171.17</v>
          </cell>
          <cell r="G56">
            <v>2841.09</v>
          </cell>
          <cell r="H56">
            <v>181.62</v>
          </cell>
          <cell r="I56">
            <v>38</v>
          </cell>
          <cell r="J56">
            <v>14339.240000000002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mens"/>
      <sheetName val="Hoja5"/>
      <sheetName val="Hoja6"/>
    </sheetNames>
    <sheetDataSet>
      <sheetData sheetId="0">
        <row r="10">
          <cell r="C10">
            <v>59327.5</v>
          </cell>
        </row>
      </sheetData>
      <sheetData sheetId="1">
        <row r="7">
          <cell r="E7">
            <v>218.9</v>
          </cell>
          <cell r="I7">
            <v>132.26</v>
          </cell>
        </row>
        <row r="8">
          <cell r="E8">
            <v>19.54</v>
          </cell>
          <cell r="I8">
            <v>5</v>
          </cell>
        </row>
        <row r="9">
          <cell r="E9">
            <v>2602.6799999999998</v>
          </cell>
          <cell r="I9">
            <v>1179</v>
          </cell>
        </row>
        <row r="10">
          <cell r="E10">
            <v>18.809999999999999</v>
          </cell>
          <cell r="I10">
            <v>6</v>
          </cell>
        </row>
        <row r="11">
          <cell r="E11">
            <v>233.5</v>
          </cell>
          <cell r="I11">
            <v>13</v>
          </cell>
        </row>
        <row r="12">
          <cell r="E12">
            <v>12604.72</v>
          </cell>
          <cell r="I12">
            <v>3856.45</v>
          </cell>
        </row>
        <row r="13">
          <cell r="E13">
            <v>6955.59</v>
          </cell>
          <cell r="I13">
            <v>3579.18</v>
          </cell>
        </row>
        <row r="14">
          <cell r="E14">
            <v>1499.81</v>
          </cell>
          <cell r="I14">
            <v>448.45</v>
          </cell>
        </row>
        <row r="15">
          <cell r="E15">
            <v>13500.09</v>
          </cell>
          <cell r="I15">
            <v>3473.31</v>
          </cell>
        </row>
        <row r="16">
          <cell r="E16">
            <v>888.31</v>
          </cell>
          <cell r="I16">
            <v>524.9</v>
          </cell>
        </row>
        <row r="17">
          <cell r="E17">
            <v>222.95</v>
          </cell>
          <cell r="I17">
            <v>149.5</v>
          </cell>
        </row>
        <row r="18">
          <cell r="E18">
            <v>894.9</v>
          </cell>
          <cell r="I18">
            <v>888.45</v>
          </cell>
        </row>
        <row r="19">
          <cell r="E19">
            <v>1500.86</v>
          </cell>
          <cell r="I19">
            <v>1445.68</v>
          </cell>
        </row>
        <row r="20">
          <cell r="E20">
            <v>5770.72</v>
          </cell>
          <cell r="I20">
            <v>1929.86</v>
          </cell>
        </row>
        <row r="21">
          <cell r="E21">
            <v>304.72000000000003</v>
          </cell>
          <cell r="I21">
            <v>7</v>
          </cell>
        </row>
        <row r="22">
          <cell r="E22">
            <v>1519.04</v>
          </cell>
          <cell r="I22">
            <v>461.18</v>
          </cell>
        </row>
        <row r="23">
          <cell r="E23">
            <v>1991.4</v>
          </cell>
          <cell r="I23">
            <v>470.63</v>
          </cell>
        </row>
        <row r="24">
          <cell r="E24">
            <v>1234</v>
          </cell>
          <cell r="I24">
            <v>553.54</v>
          </cell>
        </row>
        <row r="25">
          <cell r="E25">
            <v>1288.22</v>
          </cell>
          <cell r="I25">
            <v>1440</v>
          </cell>
        </row>
        <row r="26">
          <cell r="E26">
            <v>256.81</v>
          </cell>
          <cell r="I26">
            <v>2</v>
          </cell>
        </row>
        <row r="27">
          <cell r="E27">
            <v>14.68</v>
          </cell>
          <cell r="I27">
            <v>5</v>
          </cell>
        </row>
        <row r="28">
          <cell r="E28">
            <v>1244.6300000000001</v>
          </cell>
          <cell r="I28"/>
        </row>
        <row r="29">
          <cell r="E29">
            <v>4542.5</v>
          </cell>
          <cell r="I29"/>
        </row>
        <row r="30">
          <cell r="E30">
            <v>59327.5</v>
          </cell>
          <cell r="I30">
            <v>20570.45</v>
          </cell>
        </row>
      </sheetData>
      <sheetData sheetId="2">
        <row r="56">
          <cell r="C56">
            <v>59327.19</v>
          </cell>
          <cell r="D56">
            <v>53540.210000000014</v>
          </cell>
          <cell r="E56">
            <v>1244.5700000000002</v>
          </cell>
          <cell r="F56">
            <v>4542.41</v>
          </cell>
          <cell r="G56">
            <v>20570.300000000003</v>
          </cell>
          <cell r="H56">
            <v>180.47</v>
          </cell>
          <cell r="I56">
            <v>0</v>
          </cell>
          <cell r="J56">
            <v>80078.330000000016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4" workbookViewId="0">
      <selection activeCell="H31" sqref="H31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10"/>
  <sheetViews>
    <sheetView showGridLines="0" topLeftCell="B1" zoomScaleNormal="100" workbookViewId="0"/>
  </sheetViews>
  <sheetFormatPr baseColWidth="10" defaultRowHeight="12.75"/>
  <cols>
    <col min="1" max="1" width="10.5703125" hidden="1" customWidth="1"/>
    <col min="2" max="2" width="38.42578125" style="41" customWidth="1"/>
    <col min="3" max="3" width="9.5703125" style="42" customWidth="1"/>
    <col min="4" max="5" width="9.5703125" style="41" customWidth="1"/>
    <col min="6" max="6" width="15.42578125" style="41" customWidth="1"/>
    <col min="7" max="7" width="12.42578125" style="42" customWidth="1"/>
    <col min="8" max="8" width="13.140625" style="41" customWidth="1"/>
    <col min="9" max="9" width="3.85546875" hidden="1" customWidth="1"/>
    <col min="10" max="10" width="10.85546875" style="41" hidden="1" customWidth="1"/>
    <col min="11" max="11" width="11.42578125" style="122" hidden="1" customWidth="1"/>
    <col min="12" max="15" width="11.42578125" style="465" hidden="1" customWidth="1"/>
    <col min="16" max="17" width="11.42578125" style="115" hidden="1" customWidth="1"/>
    <col min="18" max="20" width="0" style="115" hidden="1" customWidth="1"/>
    <col min="21" max="28" width="11.42578125" style="115"/>
  </cols>
  <sheetData>
    <row r="1" spans="1:30" s="411" customFormat="1" ht="24.95" customHeight="1">
      <c r="B1" s="565" t="s">
        <v>0</v>
      </c>
      <c r="C1" s="568"/>
      <c r="D1" s="568"/>
      <c r="E1" s="568"/>
      <c r="F1" s="568"/>
      <c r="G1" s="568"/>
      <c r="H1" s="566"/>
      <c r="J1" s="412"/>
      <c r="K1" s="461"/>
      <c r="L1" s="462"/>
      <c r="M1" s="462"/>
      <c r="N1" s="462"/>
      <c r="O1" s="462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</row>
    <row r="2" spans="1:30" s="414" customFormat="1" ht="21.2" customHeight="1">
      <c r="B2" s="567" t="s">
        <v>185</v>
      </c>
      <c r="C2" s="569"/>
      <c r="D2" s="569"/>
      <c r="E2" s="569"/>
      <c r="F2" s="569"/>
      <c r="G2" s="569"/>
      <c r="H2" s="569"/>
      <c r="J2" s="415"/>
      <c r="K2" s="463"/>
      <c r="L2" s="464"/>
      <c r="M2" s="464"/>
      <c r="N2" s="464"/>
      <c r="O2" s="464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</row>
    <row r="3" spans="1:30" ht="24.95" customHeight="1">
      <c r="A3" s="417"/>
      <c r="B3" s="418" t="str">
        <f>[4]Hoja2!$B$4</f>
        <v>MEDIA MARZO 2020</v>
      </c>
    </row>
    <row r="4" spans="1:30" ht="53.45" customHeight="1">
      <c r="B4" s="419" t="s">
        <v>158</v>
      </c>
      <c r="C4" s="420" t="s">
        <v>159</v>
      </c>
      <c r="D4" s="420" t="s">
        <v>96</v>
      </c>
      <c r="E4" s="421" t="s">
        <v>10</v>
      </c>
      <c r="F4" s="421" t="s">
        <v>160</v>
      </c>
      <c r="G4" s="421" t="s">
        <v>161</v>
      </c>
      <c r="H4" s="421" t="s">
        <v>186</v>
      </c>
      <c r="J4" s="422">
        <v>43862</v>
      </c>
      <c r="K4" s="466">
        <v>43526</v>
      </c>
    </row>
    <row r="5" spans="1:30" ht="34.9" customHeight="1">
      <c r="A5" s="115">
        <v>265991.181818182</v>
      </c>
      <c r="B5" s="432" t="s">
        <v>163</v>
      </c>
      <c r="C5" s="467">
        <f>[25]ue!U74</f>
        <v>2546.54</v>
      </c>
      <c r="D5" s="467">
        <f>'[25]NO ue '!U74</f>
        <v>2415.35</v>
      </c>
      <c r="E5" s="468">
        <f>[25]TOTAL!U74</f>
        <v>4961.8999999999996</v>
      </c>
      <c r="F5" s="469">
        <f>E5/A5</f>
        <v>1.8654377810884352E-2</v>
      </c>
      <c r="G5" s="469">
        <f>E5/J5-1</f>
        <v>1.531598817282398E-2</v>
      </c>
      <c r="H5" s="469">
        <f>E5/K5-1</f>
        <v>0.12924442421483828</v>
      </c>
      <c r="I5" s="429"/>
      <c r="J5" s="431">
        <v>4887.05</v>
      </c>
      <c r="K5" s="431">
        <v>4394</v>
      </c>
      <c r="AC5" s="429"/>
      <c r="AD5" s="115"/>
    </row>
    <row r="6" spans="1:30" ht="27.95" customHeight="1">
      <c r="A6" s="115">
        <v>1583.5</v>
      </c>
      <c r="B6" s="432" t="s">
        <v>164</v>
      </c>
      <c r="C6" s="467">
        <f>[25]ue!U75</f>
        <v>31</v>
      </c>
      <c r="D6" s="467">
        <f>'[25]NO ue '!U75</f>
        <v>40.950000000000003</v>
      </c>
      <c r="E6" s="468">
        <f>[25]TOTAL!U75</f>
        <v>71.95</v>
      </c>
      <c r="F6" s="469">
        <f t="shared" ref="F6:F26" si="0">E6/A6</f>
        <v>4.5437322387117146E-2</v>
      </c>
      <c r="G6" s="469">
        <f t="shared" ref="G6:G26" si="1">E6/J6-1</f>
        <v>-1.031636863823937E-2</v>
      </c>
      <c r="H6" s="469">
        <f t="shared" ref="H6:H26" si="2">E6/K6-1</f>
        <v>0.59888888888888903</v>
      </c>
      <c r="I6" s="429"/>
      <c r="J6" s="470">
        <v>72.7</v>
      </c>
      <c r="K6" s="470">
        <v>45</v>
      </c>
      <c r="AC6" s="429"/>
      <c r="AD6" s="115"/>
    </row>
    <row r="7" spans="1:30" ht="26.25" customHeight="1">
      <c r="A7" s="115">
        <v>214051.363636364</v>
      </c>
      <c r="B7" s="432" t="s">
        <v>165</v>
      </c>
      <c r="C7" s="467">
        <f>[25]ue!U76</f>
        <v>5647.09</v>
      </c>
      <c r="D7" s="467">
        <f>'[25]NO ue '!U76</f>
        <v>5674.09</v>
      </c>
      <c r="E7" s="468">
        <f>[25]TOTAL!U76</f>
        <v>11321.18</v>
      </c>
      <c r="F7" s="469">
        <f t="shared" si="0"/>
        <v>5.2890015777861218E-2</v>
      </c>
      <c r="G7" s="469">
        <f t="shared" si="1"/>
        <v>3.1615790173231684E-3</v>
      </c>
      <c r="H7" s="469">
        <f t="shared" si="2"/>
        <v>-0.29995176848874594</v>
      </c>
      <c r="I7" s="429"/>
      <c r="J7" s="431">
        <v>11285.5</v>
      </c>
      <c r="K7" s="431">
        <v>16172</v>
      </c>
      <c r="AC7" s="429"/>
      <c r="AD7" s="115"/>
    </row>
    <row r="8" spans="1:30" ht="30.95" customHeight="1">
      <c r="A8" s="115">
        <v>1658.95454545455</v>
      </c>
      <c r="B8" s="432" t="s">
        <v>166</v>
      </c>
      <c r="C8" s="467">
        <f>[25]ue!U77</f>
        <v>43.77</v>
      </c>
      <c r="D8" s="467">
        <f>'[25]NO ue '!U77</f>
        <v>20.72</v>
      </c>
      <c r="E8" s="468">
        <f>[25]TOTAL!U77</f>
        <v>64.5</v>
      </c>
      <c r="F8" s="469">
        <f t="shared" si="0"/>
        <v>3.8879907937638604E-2</v>
      </c>
      <c r="G8" s="469">
        <f t="shared" si="1"/>
        <v>-2.2727272727272707E-2</v>
      </c>
      <c r="H8" s="469">
        <f t="shared" si="2"/>
        <v>0.37234042553191493</v>
      </c>
      <c r="I8" s="429"/>
      <c r="J8" s="470">
        <v>66</v>
      </c>
      <c r="K8" s="470">
        <v>47</v>
      </c>
      <c r="AC8" s="429"/>
      <c r="AD8" s="115"/>
    </row>
    <row r="9" spans="1:30" ht="44.65" customHeight="1">
      <c r="A9" s="115">
        <v>2430.04545454545</v>
      </c>
      <c r="B9" s="432" t="s">
        <v>167</v>
      </c>
      <c r="C9" s="467">
        <f>[25]ue!U78</f>
        <v>54</v>
      </c>
      <c r="D9" s="467">
        <f>'[25]NO ue '!U78</f>
        <v>87.5</v>
      </c>
      <c r="E9" s="468">
        <f>[25]TOTAL!U78</f>
        <v>141.5</v>
      </c>
      <c r="F9" s="469">
        <f t="shared" si="0"/>
        <v>5.8229363461214829E-2</v>
      </c>
      <c r="G9" s="469">
        <f t="shared" si="1"/>
        <v>-2.1438450899031736E-2</v>
      </c>
      <c r="H9" s="469">
        <f t="shared" si="2"/>
        <v>0.1598360655737705</v>
      </c>
      <c r="I9" s="429"/>
      <c r="J9" s="470">
        <v>144.6</v>
      </c>
      <c r="K9" s="431">
        <v>122</v>
      </c>
      <c r="AC9" s="429"/>
      <c r="AD9" s="115"/>
    </row>
    <row r="10" spans="1:30" ht="23.65" customHeight="1">
      <c r="A10" s="115">
        <v>384174.818181818</v>
      </c>
      <c r="B10" s="432" t="s">
        <v>168</v>
      </c>
      <c r="C10" s="467">
        <f>[25]ue!U79</f>
        <v>26187.31</v>
      </c>
      <c r="D10" s="467">
        <f>'[25]NO ue '!U79</f>
        <v>19570.310000000001</v>
      </c>
      <c r="E10" s="468">
        <f>[25]TOTAL!U79</f>
        <v>45757.63</v>
      </c>
      <c r="F10" s="469">
        <f t="shared" si="0"/>
        <v>0.11910627098506059</v>
      </c>
      <c r="G10" s="469">
        <f t="shared" si="1"/>
        <v>1.0968113969580973E-2</v>
      </c>
      <c r="H10" s="469">
        <f t="shared" si="2"/>
        <v>9.4575399483302958E-2</v>
      </c>
      <c r="I10" s="429"/>
      <c r="J10" s="431">
        <v>45261.2</v>
      </c>
      <c r="K10" s="431">
        <v>41804</v>
      </c>
      <c r="AC10" s="429"/>
      <c r="AD10" s="115"/>
    </row>
    <row r="11" spans="1:30" ht="36" customHeight="1">
      <c r="A11" s="115">
        <v>768791.5</v>
      </c>
      <c r="B11" s="432" t="s">
        <v>169</v>
      </c>
      <c r="C11" s="467">
        <f>[25]ue!U80</f>
        <v>23741.45</v>
      </c>
      <c r="D11" s="467">
        <f>'[25]NO ue '!U80</f>
        <v>69286.63</v>
      </c>
      <c r="E11" s="468">
        <f>[25]TOTAL!U80</f>
        <v>93028.09</v>
      </c>
      <c r="F11" s="469">
        <f t="shared" si="0"/>
        <v>0.12100561725773502</v>
      </c>
      <c r="G11" s="469">
        <f t="shared" si="1"/>
        <v>-1.5055674901350069E-2</v>
      </c>
      <c r="H11" s="469">
        <f t="shared" si="2"/>
        <v>1.5479641960484569E-2</v>
      </c>
      <c r="I11" s="429"/>
      <c r="J11" s="431">
        <v>94450.1</v>
      </c>
      <c r="K11" s="431">
        <v>91610</v>
      </c>
      <c r="AC11" s="429"/>
      <c r="AD11" s="115"/>
    </row>
    <row r="12" spans="1:30" ht="25.15" customHeight="1">
      <c r="A12" s="115">
        <v>205395.772727273</v>
      </c>
      <c r="B12" s="432" t="s">
        <v>170</v>
      </c>
      <c r="C12" s="467">
        <f>[25]ue!U81</f>
        <v>9493.2199999999993</v>
      </c>
      <c r="D12" s="467">
        <f>'[25]NO ue '!U81</f>
        <v>11415.9</v>
      </c>
      <c r="E12" s="468">
        <f>[25]TOTAL!U81</f>
        <v>20909.13</v>
      </c>
      <c r="F12" s="469">
        <f t="shared" si="0"/>
        <v>0.10179922265373688</v>
      </c>
      <c r="G12" s="469">
        <f t="shared" si="1"/>
        <v>1.3215967901378134E-2</v>
      </c>
      <c r="H12" s="469">
        <f t="shared" si="2"/>
        <v>0.18592989620554712</v>
      </c>
      <c r="I12" s="429"/>
      <c r="J12" s="431">
        <v>20636.400000000001</v>
      </c>
      <c r="K12" s="431">
        <v>17631</v>
      </c>
      <c r="AC12" s="429"/>
      <c r="AD12" s="115"/>
    </row>
    <row r="13" spans="1:30" ht="26.25" customHeight="1">
      <c r="A13" s="115">
        <v>318530.181818182</v>
      </c>
      <c r="B13" s="432" t="s">
        <v>171</v>
      </c>
      <c r="C13" s="467">
        <f>[25]ue!U82</f>
        <v>21674.720000000001</v>
      </c>
      <c r="D13" s="467">
        <f>'[25]NO ue '!U82</f>
        <v>40466.04</v>
      </c>
      <c r="E13" s="468">
        <f>[25]TOTAL!U82</f>
        <v>62140.77</v>
      </c>
      <c r="F13" s="469">
        <f t="shared" si="0"/>
        <v>0.19508597158767874</v>
      </c>
      <c r="G13" s="469">
        <f t="shared" si="1"/>
        <v>-1.5841212524350334E-2</v>
      </c>
      <c r="H13" s="469">
        <f t="shared" si="2"/>
        <v>4.0517908273471681E-2</v>
      </c>
      <c r="I13" s="429"/>
      <c r="J13" s="431">
        <v>63141</v>
      </c>
      <c r="K13" s="431">
        <v>59721</v>
      </c>
      <c r="AC13" s="429"/>
      <c r="AD13" s="115"/>
    </row>
    <row r="14" spans="1:30" ht="30.95" customHeight="1">
      <c r="A14" s="115">
        <v>66343.272727272706</v>
      </c>
      <c r="B14" s="432" t="s">
        <v>172</v>
      </c>
      <c r="C14" s="467">
        <f>[25]ue!U83</f>
        <v>4670.45</v>
      </c>
      <c r="D14" s="467">
        <f>'[25]NO ue '!U83</f>
        <v>4393.59</v>
      </c>
      <c r="E14" s="468">
        <f>[25]TOTAL!U83</f>
        <v>9064.0400000000009</v>
      </c>
      <c r="F14" s="469">
        <f t="shared" si="0"/>
        <v>0.13662334743811805</v>
      </c>
      <c r="G14" s="469">
        <f t="shared" si="1"/>
        <v>5.7856833742053748E-3</v>
      </c>
      <c r="H14" s="469">
        <f t="shared" si="2"/>
        <v>7.08931947069944E-2</v>
      </c>
      <c r="I14" s="429"/>
      <c r="J14" s="431">
        <v>9011.9</v>
      </c>
      <c r="K14" s="431">
        <v>8464</v>
      </c>
      <c r="AC14" s="429"/>
      <c r="AD14" s="115"/>
    </row>
    <row r="15" spans="1:30" ht="32.1" customHeight="1">
      <c r="A15" s="115">
        <v>59868.9545454545</v>
      </c>
      <c r="B15" s="432" t="s">
        <v>173</v>
      </c>
      <c r="C15" s="467">
        <f>[25]ue!U84</f>
        <v>1205.81</v>
      </c>
      <c r="D15" s="467">
        <f>'[25]NO ue '!U84</f>
        <v>1483.81</v>
      </c>
      <c r="E15" s="468">
        <f>[25]TOTAL!U84</f>
        <v>2689.63</v>
      </c>
      <c r="F15" s="469">
        <f t="shared" si="0"/>
        <v>4.4925287578855978E-2</v>
      </c>
      <c r="G15" s="469">
        <f t="shared" si="1"/>
        <v>1.6201001227921008E-2</v>
      </c>
      <c r="H15" s="469">
        <f t="shared" si="2"/>
        <v>7.2848025528520211E-2</v>
      </c>
      <c r="I15" s="429"/>
      <c r="J15" s="431">
        <v>2646.75</v>
      </c>
      <c r="K15" s="431">
        <v>2507</v>
      </c>
      <c r="AC15" s="429"/>
      <c r="AD15" s="115"/>
    </row>
    <row r="16" spans="1:30" ht="32.450000000000003" customHeight="1">
      <c r="A16" s="115">
        <v>48770.227272727301</v>
      </c>
      <c r="B16" s="432" t="s">
        <v>174</v>
      </c>
      <c r="C16" s="467">
        <f>[25]ue!U85</f>
        <v>4579.8100000000004</v>
      </c>
      <c r="D16" s="467">
        <f>'[25]NO ue '!U85</f>
        <v>3328.9</v>
      </c>
      <c r="E16" s="468">
        <f>[25]TOTAL!U85</f>
        <v>7908.72</v>
      </c>
      <c r="F16" s="469">
        <f t="shared" si="0"/>
        <v>0.16216286948538824</v>
      </c>
      <c r="G16" s="469">
        <f t="shared" si="1"/>
        <v>2.3853280776688912E-3</v>
      </c>
      <c r="H16" s="469">
        <f t="shared" si="2"/>
        <v>6.9613199891804145E-2</v>
      </c>
      <c r="I16" s="429"/>
      <c r="J16" s="431">
        <v>7889.9</v>
      </c>
      <c r="K16" s="431">
        <v>7394</v>
      </c>
      <c r="AC16" s="429"/>
      <c r="AD16" s="115"/>
    </row>
    <row r="17" spans="1:39" ht="30.95" customHeight="1">
      <c r="A17" s="115">
        <v>290745.727272727</v>
      </c>
      <c r="B17" s="432" t="s">
        <v>175</v>
      </c>
      <c r="C17" s="467">
        <f>[25]ue!U86</f>
        <v>12322.45</v>
      </c>
      <c r="D17" s="467">
        <f>'[25]NO ue '!U86</f>
        <v>8267.1299999999992</v>
      </c>
      <c r="E17" s="468">
        <f>[25]TOTAL!U86</f>
        <v>20589.59</v>
      </c>
      <c r="F17" s="469">
        <f t="shared" si="0"/>
        <v>7.0816483506519201E-2</v>
      </c>
      <c r="G17" s="469">
        <f t="shared" si="1"/>
        <v>2.1508464181763109E-3</v>
      </c>
      <c r="H17" s="469">
        <f t="shared" si="2"/>
        <v>8.8647491143657886E-2</v>
      </c>
      <c r="I17" s="429"/>
      <c r="J17" s="431">
        <v>20545.400000000001</v>
      </c>
      <c r="K17" s="431">
        <v>18913</v>
      </c>
      <c r="AC17" s="429"/>
      <c r="AD17" s="115"/>
    </row>
    <row r="18" spans="1:39" ht="36.950000000000003" customHeight="1">
      <c r="A18" s="115">
        <v>131923.727272727</v>
      </c>
      <c r="B18" s="432" t="s">
        <v>176</v>
      </c>
      <c r="C18" s="467">
        <f>[25]ue!U87</f>
        <v>9531.49</v>
      </c>
      <c r="D18" s="467">
        <f>'[25]NO ue '!U87</f>
        <v>9166.0400000000009</v>
      </c>
      <c r="E18" s="468">
        <f>[25]TOTAL!U87</f>
        <v>18697.54</v>
      </c>
      <c r="F18" s="469">
        <f t="shared" si="0"/>
        <v>0.14172992521160674</v>
      </c>
      <c r="G18" s="469">
        <f t="shared" si="1"/>
        <v>7.0795697534755675E-3</v>
      </c>
      <c r="H18" s="469">
        <f t="shared" si="2"/>
        <v>7.8849460504298641E-2</v>
      </c>
      <c r="I18" s="429"/>
      <c r="J18" s="431">
        <v>18566.099999999999</v>
      </c>
      <c r="K18" s="431">
        <v>17331</v>
      </c>
      <c r="AC18" s="429"/>
      <c r="AD18" s="115"/>
    </row>
    <row r="19" spans="1:39" ht="39.200000000000003" customHeight="1">
      <c r="A19" s="115">
        <v>1189.5909090909099</v>
      </c>
      <c r="B19" s="432" t="s">
        <v>177</v>
      </c>
      <c r="C19" s="467">
        <f>[25]ue!U88</f>
        <v>50</v>
      </c>
      <c r="D19" s="467">
        <f>'[25]NO ue '!U88</f>
        <v>36.9</v>
      </c>
      <c r="E19" s="468">
        <f>[25]TOTAL!U88</f>
        <v>86.9</v>
      </c>
      <c r="F19" s="469">
        <f t="shared" si="0"/>
        <v>7.3050322876466275E-2</v>
      </c>
      <c r="G19" s="469">
        <f t="shared" si="1"/>
        <v>-5.7208237986270394E-3</v>
      </c>
      <c r="H19" s="469">
        <f t="shared" si="2"/>
        <v>0.25942028985507259</v>
      </c>
      <c r="I19" s="429"/>
      <c r="J19" s="470">
        <v>87.4</v>
      </c>
      <c r="K19" s="470">
        <v>69</v>
      </c>
      <c r="AC19" s="429"/>
      <c r="AD19" s="115"/>
    </row>
    <row r="20" spans="1:39" ht="31.15" customHeight="1">
      <c r="A20" s="115">
        <v>93549.545454545398</v>
      </c>
      <c r="B20" s="432" t="s">
        <v>178</v>
      </c>
      <c r="C20" s="467">
        <f>[25]ue!U89</f>
        <v>4617.7700000000004</v>
      </c>
      <c r="D20" s="467">
        <f>'[25]NO ue '!U89</f>
        <v>7119.27</v>
      </c>
      <c r="E20" s="468">
        <f>[25]TOTAL!U89</f>
        <v>11737.04</v>
      </c>
      <c r="F20" s="469">
        <f t="shared" si="0"/>
        <v>0.12546335680169485</v>
      </c>
      <c r="G20" s="469">
        <f t="shared" si="1"/>
        <v>1.4453801588723003E-3</v>
      </c>
      <c r="H20" s="469">
        <f t="shared" si="2"/>
        <v>6.3619392840960742E-2</v>
      </c>
      <c r="I20" s="429"/>
      <c r="J20" s="431">
        <v>11720.1</v>
      </c>
      <c r="K20" s="431">
        <v>11035</v>
      </c>
      <c r="AC20" s="429"/>
      <c r="AD20" s="115"/>
    </row>
    <row r="21" spans="1:39" ht="30.95" customHeight="1">
      <c r="A21" s="115">
        <v>117296.363636364</v>
      </c>
      <c r="B21" s="432" t="s">
        <v>179</v>
      </c>
      <c r="C21" s="467">
        <f>[25]ue!U90</f>
        <v>3960.22</v>
      </c>
      <c r="D21" s="467">
        <f>'[25]NO ue '!U90</f>
        <v>3342.63</v>
      </c>
      <c r="E21" s="468">
        <f>[25]TOTAL!U90</f>
        <v>7302.86</v>
      </c>
      <c r="F21" s="469">
        <f t="shared" si="0"/>
        <v>6.2259901105203408E-2</v>
      </c>
      <c r="G21" s="469">
        <f t="shared" si="1"/>
        <v>5.7681900077422021E-4</v>
      </c>
      <c r="H21" s="469">
        <f t="shared" si="2"/>
        <v>8.0304733727810662E-2</v>
      </c>
      <c r="I21" s="429"/>
      <c r="J21" s="431">
        <v>7298.65</v>
      </c>
      <c r="K21" s="431">
        <v>6760</v>
      </c>
      <c r="AC21" s="429"/>
      <c r="AD21" s="115"/>
    </row>
    <row r="22" spans="1:39" ht="30.95" customHeight="1">
      <c r="A22" s="115">
        <v>70688.4545454545</v>
      </c>
      <c r="B22" s="432" t="s">
        <v>180</v>
      </c>
      <c r="C22" s="467">
        <f>[25]ue!U91</f>
        <v>3421.18</v>
      </c>
      <c r="D22" s="467">
        <f>'[25]NO ue '!U91</f>
        <v>3035.27</v>
      </c>
      <c r="E22" s="468">
        <f>[25]TOTAL!U91</f>
        <v>6456.45</v>
      </c>
      <c r="F22" s="469">
        <f t="shared" si="0"/>
        <v>9.1336697647680723E-2</v>
      </c>
      <c r="G22" s="469">
        <f t="shared" si="1"/>
        <v>2.3675712600137455E-3</v>
      </c>
      <c r="H22" s="469">
        <f t="shared" si="2"/>
        <v>8.9880148548278083E-2</v>
      </c>
      <c r="I22" s="429"/>
      <c r="J22" s="431">
        <v>6441.2</v>
      </c>
      <c r="K22" s="431">
        <v>5924</v>
      </c>
      <c r="AC22" s="429"/>
      <c r="AD22" s="115"/>
    </row>
    <row r="23" spans="1:39" ht="36.950000000000003" customHeight="1">
      <c r="A23" s="115">
        <v>208900.5</v>
      </c>
      <c r="B23" s="432" t="s">
        <v>181</v>
      </c>
      <c r="C23" s="467">
        <f>[25]ue!U92</f>
        <v>7411.9</v>
      </c>
      <c r="D23" s="467">
        <f>'[25]NO ue '!U92</f>
        <v>17138.68</v>
      </c>
      <c r="E23" s="468">
        <f>[25]TOTAL!U92</f>
        <v>24550.59</v>
      </c>
      <c r="F23" s="469">
        <f t="shared" si="0"/>
        <v>0.11752288769055125</v>
      </c>
      <c r="G23" s="469">
        <f t="shared" si="1"/>
        <v>-4.6062714379546676E-3</v>
      </c>
      <c r="H23" s="469">
        <f t="shared" si="2"/>
        <v>0.11386007894378669</v>
      </c>
      <c r="I23" s="429"/>
      <c r="J23" s="431">
        <v>24664.2</v>
      </c>
      <c r="K23" s="431">
        <v>22041</v>
      </c>
      <c r="AC23" s="429"/>
      <c r="AD23" s="115"/>
    </row>
    <row r="24" spans="1:39" ht="52.5" customHeight="1">
      <c r="A24" s="115">
        <v>363.04545454545502</v>
      </c>
      <c r="B24" s="432" t="s">
        <v>182</v>
      </c>
      <c r="C24" s="467">
        <f>[25]ue!U93</f>
        <v>37.9</v>
      </c>
      <c r="D24" s="467">
        <f>'[25]NO ue '!U93</f>
        <v>28.68</v>
      </c>
      <c r="E24" s="468">
        <f>[25]TOTAL!U93</f>
        <v>66.59</v>
      </c>
      <c r="F24" s="469">
        <f t="shared" si="0"/>
        <v>0.18342055840741181</v>
      </c>
      <c r="G24" s="469">
        <f t="shared" si="1"/>
        <v>5.0315457413249387E-2</v>
      </c>
      <c r="H24" s="469">
        <f t="shared" si="2"/>
        <v>2.4461538461538535E-2</v>
      </c>
      <c r="I24" s="429"/>
      <c r="J24" s="470">
        <v>63.4</v>
      </c>
      <c r="K24" s="470">
        <v>65</v>
      </c>
      <c r="AC24" s="429"/>
      <c r="AD24" s="115"/>
    </row>
    <row r="25" spans="1:39" ht="39.200000000000003" customHeight="1">
      <c r="A25" s="115">
        <v>269.81818181818198</v>
      </c>
      <c r="B25" s="432" t="s">
        <v>183</v>
      </c>
      <c r="C25" s="467">
        <f>[25]ue!U94</f>
        <v>14</v>
      </c>
      <c r="D25" s="467">
        <f>'[25]NO ue '!U94</f>
        <v>22.9</v>
      </c>
      <c r="E25" s="468">
        <f>[25]TOTAL!U94</f>
        <v>36.9</v>
      </c>
      <c r="F25" s="469">
        <f t="shared" si="0"/>
        <v>0.13675876010781662</v>
      </c>
      <c r="G25" s="469">
        <f t="shared" si="1"/>
        <v>-3.2765399737876844E-2</v>
      </c>
      <c r="H25" s="469">
        <f t="shared" si="2"/>
        <v>-0.19782608695652182</v>
      </c>
      <c r="I25" s="429"/>
      <c r="J25" s="470">
        <v>38.15</v>
      </c>
      <c r="K25" s="470">
        <v>46</v>
      </c>
      <c r="AC25" s="429"/>
      <c r="AD25" s="115"/>
    </row>
    <row r="26" spans="1:39" s="395" customFormat="1" ht="21.6" customHeight="1">
      <c r="A26" s="115">
        <v>3252516.5454545398</v>
      </c>
      <c r="B26" s="471" t="s">
        <v>10</v>
      </c>
      <c r="C26" s="438">
        <f>[25]ue!U96</f>
        <v>141242.16999999998</v>
      </c>
      <c r="D26" s="438">
        <f>'[25]NO ue '!U96</f>
        <v>206341.4</v>
      </c>
      <c r="E26" s="438">
        <f>[25]TOTAL!U96</f>
        <v>347583.58</v>
      </c>
      <c r="F26" s="472">
        <f t="shared" si="0"/>
        <v>0.10686604515071733</v>
      </c>
      <c r="G26" s="472">
        <f t="shared" si="1"/>
        <v>-3.8235950770052485E-3</v>
      </c>
      <c r="H26" s="472">
        <f t="shared" si="2"/>
        <v>4.6639003899486609E-2</v>
      </c>
      <c r="I26" s="429"/>
      <c r="J26" s="42">
        <v>348917.7</v>
      </c>
      <c r="K26" s="431">
        <v>332095</v>
      </c>
      <c r="L26" s="465"/>
      <c r="M26" s="465"/>
      <c r="N26" s="465"/>
      <c r="O26" s="46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439"/>
      <c r="AD26" s="115"/>
    </row>
    <row r="27" spans="1:39" hidden="1">
      <c r="C27" s="41"/>
      <c r="G27" s="41"/>
      <c r="K27" s="465"/>
    </row>
    <row r="28" spans="1:39" ht="15" hidden="1">
      <c r="A28" s="441"/>
      <c r="B28" s="442"/>
      <c r="C28" s="445"/>
      <c r="D28" s="445"/>
      <c r="F28" s="473">
        <f>SUM(F5:F25)</f>
        <v>2.0971584677162407</v>
      </c>
      <c r="G28" s="445"/>
      <c r="H28" s="445"/>
      <c r="J28" s="474">
        <f>SUM(J5:J25)</f>
        <v>348917.70000000007</v>
      </c>
      <c r="K28" s="474">
        <f>SUM(K5:K25)</f>
        <v>332095</v>
      </c>
      <c r="AC28" s="450"/>
      <c r="AD28" s="450"/>
      <c r="AE28" s="450"/>
      <c r="AF28" s="450"/>
      <c r="AG28" s="450"/>
      <c r="AH28" s="450"/>
      <c r="AI28" s="450"/>
      <c r="AJ28" s="450"/>
      <c r="AK28" s="450"/>
      <c r="AL28" s="450"/>
      <c r="AM28" s="450"/>
    </row>
    <row r="29" spans="1:39" ht="15" hidden="1">
      <c r="C29" s="445"/>
      <c r="D29" s="42"/>
      <c r="E29" s="42"/>
      <c r="F29" s="42"/>
      <c r="G29" s="410">
        <f>EVOLUCION!D196</f>
        <v>9.7883728116250346E-3</v>
      </c>
      <c r="H29" s="410">
        <f>EVOLUCION!D199</f>
        <v>4.6635852283676948E-2</v>
      </c>
      <c r="J29" s="42"/>
      <c r="K29" s="465"/>
      <c r="AC29" s="115"/>
      <c r="AD29" s="115"/>
    </row>
    <row r="30" spans="1:39" ht="15" hidden="1">
      <c r="C30" s="445"/>
      <c r="G30" s="405">
        <f>EVOLUCION!D195</f>
        <v>-1334.1199999999953</v>
      </c>
      <c r="H30" s="405">
        <f>EVOLUCION!D198</f>
        <v>15487.580000000016</v>
      </c>
      <c r="J30" s="42">
        <f>E26-J26</f>
        <v>-1334.1199999999953</v>
      </c>
      <c r="K30" s="475">
        <f>E26-K26</f>
        <v>15488.580000000016</v>
      </c>
      <c r="N30" s="476"/>
      <c r="O30" s="476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115"/>
      <c r="AD30" s="115"/>
    </row>
    <row r="31" spans="1:39" ht="15" hidden="1">
      <c r="C31" s="445"/>
      <c r="D31" s="42"/>
      <c r="E31" s="42"/>
      <c r="F31" s="42"/>
      <c r="G31" s="445"/>
      <c r="J31" s="42"/>
      <c r="K31" s="42">
        <f>EVOLUCION!D198</f>
        <v>15487.580000000016</v>
      </c>
      <c r="AC31" s="115"/>
      <c r="AD31" s="115"/>
    </row>
    <row r="32" spans="1:39" ht="15" hidden="1">
      <c r="C32" s="445"/>
      <c r="E32" s="473">
        <f>EVOLUCION!D196</f>
        <v>9.7883728116250346E-3</v>
      </c>
      <c r="G32" s="445"/>
      <c r="H32" s="445"/>
      <c r="AC32" s="115"/>
      <c r="AD32" s="115"/>
    </row>
    <row r="33" spans="2:30" ht="15" hidden="1">
      <c r="C33" s="445"/>
      <c r="G33" s="445"/>
      <c r="H33" s="445"/>
      <c r="AC33" s="115"/>
      <c r="AD33" s="115"/>
    </row>
    <row r="34" spans="2:30" ht="15" hidden="1">
      <c r="C34" s="445"/>
      <c r="E34" s="477"/>
      <c r="G34" s="445"/>
      <c r="H34" s="445"/>
      <c r="AC34" s="115"/>
      <c r="AD34" s="115"/>
    </row>
    <row r="35" spans="2:30" ht="15" hidden="1">
      <c r="C35" s="445"/>
      <c r="G35" s="445"/>
      <c r="H35" s="445"/>
      <c r="AC35" s="115"/>
      <c r="AD35" s="115"/>
    </row>
    <row r="36" spans="2:30" ht="15" hidden="1">
      <c r="G36" s="445"/>
      <c r="H36" s="445"/>
      <c r="AC36" s="115"/>
      <c r="AD36" s="115"/>
    </row>
    <row r="37" spans="2:30" ht="15">
      <c r="G37" s="445"/>
      <c r="H37" s="445"/>
      <c r="AC37" s="115"/>
      <c r="AD37" s="115"/>
    </row>
    <row r="38" spans="2:30">
      <c r="AC38" s="115"/>
      <c r="AD38" s="115"/>
    </row>
    <row r="39" spans="2:30">
      <c r="AC39" s="115"/>
      <c r="AD39" s="115"/>
    </row>
    <row r="40" spans="2:30">
      <c r="AC40" s="115"/>
      <c r="AD40" s="115"/>
    </row>
    <row r="41" spans="2:30">
      <c r="AC41" s="115"/>
      <c r="AD41" s="115"/>
    </row>
    <row r="42" spans="2:30">
      <c r="K42" s="122" t="s">
        <v>184</v>
      </c>
      <c r="AC42" s="115"/>
      <c r="AD42" s="115"/>
    </row>
    <row r="43" spans="2:30">
      <c r="AC43" s="115"/>
      <c r="AD43" s="115"/>
    </row>
    <row r="44" spans="2:30">
      <c r="AC44" s="115"/>
      <c r="AD44" s="115"/>
    </row>
    <row r="45" spans="2:30">
      <c r="AC45" s="115"/>
      <c r="AD45" s="115"/>
    </row>
    <row r="46" spans="2:30">
      <c r="AC46" s="115"/>
      <c r="AD46" s="115"/>
    </row>
    <row r="47" spans="2:30" s="395" customFormat="1">
      <c r="B47" s="41"/>
      <c r="C47" s="42"/>
      <c r="D47" s="41"/>
      <c r="E47" s="41"/>
      <c r="F47" s="41"/>
      <c r="G47" s="42"/>
      <c r="H47" s="41"/>
      <c r="I47"/>
      <c r="J47" s="41"/>
      <c r="K47" s="478"/>
      <c r="L47" s="465"/>
      <c r="M47" s="465"/>
      <c r="N47" s="465"/>
      <c r="O47" s="46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439"/>
      <c r="AD47" s="115"/>
    </row>
    <row r="48" spans="2:30">
      <c r="AC48" s="429"/>
      <c r="AD48" s="115"/>
    </row>
    <row r="49" spans="29:30">
      <c r="AC49" s="429"/>
      <c r="AD49" s="115"/>
    </row>
    <row r="50" spans="29:30">
      <c r="AC50" s="429"/>
      <c r="AD50" s="115"/>
    </row>
    <row r="51" spans="29:30">
      <c r="AC51" s="429"/>
      <c r="AD51" s="115"/>
    </row>
    <row r="52" spans="29:30">
      <c r="AC52" s="429"/>
      <c r="AD52" s="115"/>
    </row>
    <row r="53" spans="29:30">
      <c r="AC53" s="429"/>
      <c r="AD53" s="115"/>
    </row>
    <row r="54" spans="29:30">
      <c r="AC54" s="429"/>
      <c r="AD54" s="115"/>
    </row>
    <row r="55" spans="29:30">
      <c r="AC55" s="115"/>
      <c r="AD55" s="115"/>
    </row>
    <row r="56" spans="29:30">
      <c r="AC56" s="115"/>
      <c r="AD56" s="115"/>
    </row>
    <row r="69" spans="1:43" s="41" customFormat="1">
      <c r="A69"/>
      <c r="C69" s="42"/>
      <c r="G69" s="42"/>
      <c r="I69"/>
      <c r="K69" s="122"/>
      <c r="L69" s="465"/>
      <c r="M69" s="465"/>
      <c r="N69" s="465"/>
      <c r="O69" s="46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spans="1:43" hidden="1"/>
    <row r="130" spans="1:43" hidden="1"/>
    <row r="131" spans="1:43" s="115" customFormat="1" ht="13.5" hidden="1" thickBot="1">
      <c r="A131"/>
      <c r="B131" s="41"/>
      <c r="C131" s="42"/>
      <c r="D131" s="41"/>
      <c r="E131" s="41"/>
      <c r="F131" s="41"/>
      <c r="G131" s="42"/>
      <c r="H131" s="41"/>
      <c r="I131"/>
      <c r="J131" s="41"/>
      <c r="K131" s="122"/>
      <c r="L131" s="465"/>
      <c r="M131" s="465"/>
      <c r="N131" s="465"/>
      <c r="O131" s="465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s="115" customFormat="1" ht="13.5" hidden="1" thickTop="1">
      <c r="A132"/>
      <c r="B132" s="41"/>
      <c r="C132" s="42"/>
      <c r="D132" s="41"/>
      <c r="E132" s="41"/>
      <c r="F132" s="41"/>
      <c r="G132" s="42"/>
      <c r="H132" s="41"/>
      <c r="I132"/>
      <c r="J132" s="41"/>
      <c r="K132" s="122"/>
      <c r="L132" s="456">
        <v>3290.4300000000003</v>
      </c>
      <c r="M132" s="456">
        <v>942.82</v>
      </c>
      <c r="N132" s="456">
        <v>1</v>
      </c>
      <c r="O132" s="456">
        <v>4208.7300000000005</v>
      </c>
      <c r="P132" s="456">
        <v>3131.21</v>
      </c>
      <c r="Q132" s="456">
        <v>0</v>
      </c>
      <c r="R132" s="456">
        <v>7499.17</v>
      </c>
      <c r="S132" s="456">
        <v>4074.04</v>
      </c>
      <c r="T132" s="456">
        <v>1</v>
      </c>
      <c r="U132" s="457">
        <v>11574.210000000001</v>
      </c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s="115" customFormat="1" hidden="1">
      <c r="A133"/>
      <c r="B133" s="41"/>
      <c r="C133" s="42"/>
      <c r="D133" s="41"/>
      <c r="E133" s="41"/>
      <c r="F133" s="41"/>
      <c r="G133" s="42"/>
      <c r="H133" s="41"/>
      <c r="I133"/>
      <c r="J133" s="41"/>
      <c r="K133" s="122"/>
      <c r="L133" s="458">
        <v>4445.6500000000005</v>
      </c>
      <c r="M133" s="458">
        <v>1810.82</v>
      </c>
      <c r="N133" s="458">
        <v>0</v>
      </c>
      <c r="O133" s="458">
        <v>5086.08</v>
      </c>
      <c r="P133" s="458">
        <v>5372.86</v>
      </c>
      <c r="Q133" s="458">
        <v>0</v>
      </c>
      <c r="R133" s="458">
        <v>9531.73</v>
      </c>
      <c r="S133" s="458">
        <v>7183.6900000000005</v>
      </c>
      <c r="T133" s="458">
        <v>0</v>
      </c>
      <c r="U133" s="46">
        <v>16715.43</v>
      </c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s="115" customFormat="1" hidden="1">
      <c r="A134"/>
      <c r="B134" s="41"/>
      <c r="C134" s="42"/>
      <c r="D134" s="41"/>
      <c r="E134" s="41"/>
      <c r="F134" s="41"/>
      <c r="G134" s="42"/>
      <c r="H134" s="41"/>
      <c r="I134"/>
      <c r="J134" s="41"/>
      <c r="K134" s="122"/>
      <c r="L134" s="458">
        <v>4879.3</v>
      </c>
      <c r="M134" s="458">
        <v>2022.65</v>
      </c>
      <c r="N134" s="458">
        <v>0</v>
      </c>
      <c r="O134" s="458">
        <v>8230.26</v>
      </c>
      <c r="P134" s="458">
        <v>7605.17</v>
      </c>
      <c r="Q134" s="458">
        <v>0</v>
      </c>
      <c r="R134" s="458">
        <v>13109.56</v>
      </c>
      <c r="S134" s="458">
        <v>9627.82</v>
      </c>
      <c r="T134" s="458">
        <v>0</v>
      </c>
      <c r="U134" s="46">
        <v>22737.39</v>
      </c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 s="115" customFormat="1" hidden="1">
      <c r="A135"/>
      <c r="B135" s="41"/>
      <c r="C135" s="42"/>
      <c r="D135" s="41"/>
      <c r="E135" s="41"/>
      <c r="F135" s="41"/>
      <c r="G135" s="42"/>
      <c r="H135" s="41"/>
      <c r="I135"/>
      <c r="J135" s="41"/>
      <c r="K135" s="122"/>
      <c r="L135" s="458">
        <v>12615.39</v>
      </c>
      <c r="M135" s="458">
        <v>4776.3</v>
      </c>
      <c r="N135" s="458">
        <v>1</v>
      </c>
      <c r="O135" s="458">
        <v>17525.080000000002</v>
      </c>
      <c r="P135" s="458">
        <v>16109.26</v>
      </c>
      <c r="Q135" s="458">
        <v>0</v>
      </c>
      <c r="R135" s="458">
        <v>30140.47</v>
      </c>
      <c r="S135" s="458">
        <v>20885.560000000001</v>
      </c>
      <c r="T135" s="458">
        <v>1</v>
      </c>
      <c r="U135" s="46">
        <v>51027.040000000001</v>
      </c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:43" s="115" customFormat="1" hidden="1">
      <c r="A136"/>
      <c r="B136" s="41"/>
      <c r="C136" s="42"/>
      <c r="D136" s="41"/>
      <c r="E136" s="41"/>
      <c r="F136" s="41"/>
      <c r="G136" s="42"/>
      <c r="H136" s="41"/>
      <c r="I136"/>
      <c r="J136" s="41"/>
      <c r="K136" s="122"/>
      <c r="L136" s="458">
        <v>40540.69</v>
      </c>
      <c r="M136" s="458">
        <v>28609.600000000002</v>
      </c>
      <c r="N136" s="458">
        <v>0</v>
      </c>
      <c r="O136" s="458">
        <v>120829.69</v>
      </c>
      <c r="P136" s="458">
        <v>98855.39</v>
      </c>
      <c r="Q136" s="458">
        <v>2</v>
      </c>
      <c r="R136" s="458">
        <v>161370.39000000001</v>
      </c>
      <c r="S136" s="458">
        <v>127465</v>
      </c>
      <c r="T136" s="458">
        <v>2</v>
      </c>
      <c r="U136" s="46">
        <v>288837.39</v>
      </c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:43" s="115" customFormat="1" hidden="1">
      <c r="A137"/>
      <c r="B137" s="41"/>
      <c r="C137" s="42"/>
      <c r="D137" s="41"/>
      <c r="E137" s="41"/>
      <c r="F137" s="41"/>
      <c r="G137" s="42"/>
      <c r="H137" s="41"/>
      <c r="I137"/>
      <c r="J137" s="41"/>
      <c r="K137" s="122"/>
      <c r="L137" s="458">
        <v>8151</v>
      </c>
      <c r="M137" s="458">
        <v>5281.21</v>
      </c>
      <c r="N137" s="458">
        <v>0</v>
      </c>
      <c r="O137" s="458">
        <v>20584.3</v>
      </c>
      <c r="P137" s="458">
        <v>11492</v>
      </c>
      <c r="Q137" s="458">
        <v>0</v>
      </c>
      <c r="R137" s="458">
        <v>28735.3</v>
      </c>
      <c r="S137" s="458">
        <v>16773.21</v>
      </c>
      <c r="T137" s="458">
        <v>0</v>
      </c>
      <c r="U137" s="46">
        <v>45508.520000000004</v>
      </c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:43" s="115" customFormat="1" hidden="1">
      <c r="A138"/>
      <c r="B138" s="41"/>
      <c r="C138" s="42"/>
      <c r="D138" s="41"/>
      <c r="E138" s="41"/>
      <c r="F138" s="41"/>
      <c r="G138" s="42"/>
      <c r="H138" s="41"/>
      <c r="I138"/>
      <c r="J138" s="41"/>
      <c r="K138" s="122"/>
      <c r="L138" s="458">
        <v>7188.56</v>
      </c>
      <c r="M138" s="458">
        <v>4651.3</v>
      </c>
      <c r="N138" s="458">
        <v>0</v>
      </c>
      <c r="O138" s="458">
        <v>10595.82</v>
      </c>
      <c r="P138" s="458">
        <v>5049.6000000000004</v>
      </c>
      <c r="Q138" s="458">
        <v>0</v>
      </c>
      <c r="R138" s="458">
        <v>17784.39</v>
      </c>
      <c r="S138" s="458">
        <v>9700.91</v>
      </c>
      <c r="T138" s="458">
        <v>0</v>
      </c>
      <c r="U138" s="46">
        <v>27485.3</v>
      </c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:43" s="115" customFormat="1" hidden="1">
      <c r="A139"/>
      <c r="B139" s="41"/>
      <c r="C139" s="42"/>
      <c r="D139" s="41"/>
      <c r="E139" s="41"/>
      <c r="F139" s="41"/>
      <c r="G139" s="42"/>
      <c r="H139" s="41"/>
      <c r="I139"/>
      <c r="J139" s="41"/>
      <c r="K139" s="122"/>
      <c r="L139" s="458">
        <v>9007.7800000000007</v>
      </c>
      <c r="M139" s="458">
        <v>5932.04</v>
      </c>
      <c r="N139" s="458">
        <v>0</v>
      </c>
      <c r="O139" s="458">
        <v>15878.390000000001</v>
      </c>
      <c r="P139" s="458">
        <v>8211.65</v>
      </c>
      <c r="Q139" s="458">
        <v>0</v>
      </c>
      <c r="R139" s="458">
        <v>24886.170000000002</v>
      </c>
      <c r="S139" s="458">
        <v>14143.69</v>
      </c>
      <c r="T139" s="458">
        <v>0</v>
      </c>
      <c r="U139" s="46">
        <v>39029.86</v>
      </c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:43" s="115" customFormat="1" hidden="1">
      <c r="A140"/>
      <c r="B140" s="41"/>
      <c r="C140" s="42"/>
      <c r="D140" s="41"/>
      <c r="E140" s="41"/>
      <c r="F140" s="41"/>
      <c r="G140" s="42"/>
      <c r="H140" s="41"/>
      <c r="I140"/>
      <c r="J140" s="41"/>
      <c r="K140" s="122"/>
      <c r="L140" s="458">
        <v>64888.04</v>
      </c>
      <c r="M140" s="458">
        <v>44474.17</v>
      </c>
      <c r="N140" s="458">
        <v>0</v>
      </c>
      <c r="O140" s="458">
        <v>167888.21</v>
      </c>
      <c r="P140" s="458">
        <v>123608.65000000001</v>
      </c>
      <c r="Q140" s="458">
        <v>2</v>
      </c>
      <c r="R140" s="458">
        <v>232776.26</v>
      </c>
      <c r="S140" s="458">
        <v>168082.82</v>
      </c>
      <c r="T140" s="458">
        <v>2</v>
      </c>
      <c r="U140" s="46">
        <v>400861.08</v>
      </c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:43" s="115" customFormat="1" hidden="1">
      <c r="A141"/>
      <c r="B141" s="41"/>
      <c r="C141" s="42"/>
      <c r="D141" s="41"/>
      <c r="E141" s="41"/>
      <c r="F141" s="41"/>
      <c r="G141" s="42"/>
      <c r="H141" s="41"/>
      <c r="I141"/>
      <c r="J141" s="41"/>
      <c r="K141" s="122"/>
      <c r="L141" s="458">
        <v>3101.3</v>
      </c>
      <c r="M141" s="458">
        <v>1297.08</v>
      </c>
      <c r="N141" s="458">
        <v>0</v>
      </c>
      <c r="O141" s="458">
        <v>4382.91</v>
      </c>
      <c r="P141" s="458">
        <v>4968.8599999999997</v>
      </c>
      <c r="Q141" s="458">
        <v>0</v>
      </c>
      <c r="R141" s="458">
        <v>7484.21</v>
      </c>
      <c r="S141" s="458">
        <v>6265.95</v>
      </c>
      <c r="T141" s="458">
        <v>0</v>
      </c>
      <c r="U141" s="46">
        <v>13750.17</v>
      </c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:43" s="115" customFormat="1" hidden="1">
      <c r="A142"/>
      <c r="B142" s="41"/>
      <c r="C142" s="42"/>
      <c r="D142" s="41"/>
      <c r="E142" s="41"/>
      <c r="F142" s="41"/>
      <c r="G142" s="42"/>
      <c r="H142" s="41"/>
      <c r="I142"/>
      <c r="J142" s="41"/>
      <c r="K142" s="122"/>
      <c r="L142" s="458">
        <v>1573.39</v>
      </c>
      <c r="M142" s="458">
        <v>556.82000000000005</v>
      </c>
      <c r="N142" s="458">
        <v>0</v>
      </c>
      <c r="O142" s="458">
        <v>2057.04</v>
      </c>
      <c r="P142" s="458">
        <v>1551.39</v>
      </c>
      <c r="Q142" s="458">
        <v>0</v>
      </c>
      <c r="R142" s="458">
        <v>3630.4300000000003</v>
      </c>
      <c r="S142" s="458">
        <v>2108.21</v>
      </c>
      <c r="T142" s="458">
        <v>0</v>
      </c>
      <c r="U142" s="46">
        <v>5738.6500000000005</v>
      </c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:43" s="115" customFormat="1" hidden="1">
      <c r="A143"/>
      <c r="B143" s="41"/>
      <c r="C143" s="42"/>
      <c r="D143" s="41"/>
      <c r="E143" s="41"/>
      <c r="F143" s="41"/>
      <c r="G143" s="42"/>
      <c r="H143" s="41"/>
      <c r="I143"/>
      <c r="J143" s="41"/>
      <c r="K143" s="122"/>
      <c r="L143" s="458">
        <v>1798</v>
      </c>
      <c r="M143" s="458">
        <v>822.17000000000007</v>
      </c>
      <c r="N143" s="458">
        <v>0</v>
      </c>
      <c r="O143" s="458">
        <v>862.21</v>
      </c>
      <c r="P143" s="458">
        <v>1158.47</v>
      </c>
      <c r="Q143" s="458">
        <v>0</v>
      </c>
      <c r="R143" s="458">
        <v>2660.21</v>
      </c>
      <c r="S143" s="458">
        <v>1980.65</v>
      </c>
      <c r="T143" s="458">
        <v>0</v>
      </c>
      <c r="U143" s="46">
        <v>4640.8599999999997</v>
      </c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:43" s="115" customFormat="1" hidden="1">
      <c r="A144"/>
      <c r="B144" s="41"/>
      <c r="C144" s="42"/>
      <c r="D144" s="41"/>
      <c r="E144" s="41"/>
      <c r="F144" s="41"/>
      <c r="G144" s="42"/>
      <c r="H144" s="41"/>
      <c r="I144"/>
      <c r="J144" s="41"/>
      <c r="K144" s="122"/>
      <c r="L144" s="458">
        <v>5166.04</v>
      </c>
      <c r="M144" s="458">
        <v>1727.6000000000001</v>
      </c>
      <c r="N144" s="458">
        <v>0</v>
      </c>
      <c r="O144" s="458">
        <v>4051.6000000000004</v>
      </c>
      <c r="P144" s="458">
        <v>3728.78</v>
      </c>
      <c r="Q144" s="458">
        <v>0</v>
      </c>
      <c r="R144" s="458">
        <v>9217.64</v>
      </c>
      <c r="S144" s="458">
        <v>5456.39</v>
      </c>
      <c r="T144" s="458">
        <v>0</v>
      </c>
      <c r="U144" s="46">
        <v>14674.029999999999</v>
      </c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:43" s="115" customFormat="1" hidden="1">
      <c r="A145"/>
      <c r="B145" s="41"/>
      <c r="C145" s="42"/>
      <c r="D145" s="41"/>
      <c r="E145" s="41"/>
      <c r="F145" s="41"/>
      <c r="G145" s="42"/>
      <c r="H145" s="41"/>
      <c r="I145"/>
      <c r="J145" s="41"/>
      <c r="K145" s="122"/>
      <c r="L145" s="458">
        <v>11638.73</v>
      </c>
      <c r="M145" s="458">
        <v>4403.6900000000005</v>
      </c>
      <c r="N145" s="458">
        <v>0</v>
      </c>
      <c r="O145" s="458">
        <v>11353.78</v>
      </c>
      <c r="P145" s="458">
        <v>11407.52</v>
      </c>
      <c r="Q145" s="458">
        <v>0</v>
      </c>
      <c r="R145" s="458">
        <v>22992.52</v>
      </c>
      <c r="S145" s="458">
        <v>15811.210000000001</v>
      </c>
      <c r="T145" s="458">
        <v>0</v>
      </c>
      <c r="U145" s="46">
        <v>38803.730000000003</v>
      </c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:43" s="115" customFormat="1" hidden="1">
      <c r="A146"/>
      <c r="B146" s="41"/>
      <c r="C146" s="42"/>
      <c r="D146" s="41"/>
      <c r="E146" s="41"/>
      <c r="F146" s="41"/>
      <c r="G146" s="42"/>
      <c r="H146" s="41"/>
      <c r="I146"/>
      <c r="J146" s="41"/>
      <c r="K146" s="122"/>
      <c r="L146" s="458">
        <v>9162.17</v>
      </c>
      <c r="M146" s="458">
        <v>8398.2100000000009</v>
      </c>
      <c r="N146" s="458">
        <v>0</v>
      </c>
      <c r="O146" s="458">
        <v>21205.600000000002</v>
      </c>
      <c r="P146" s="458">
        <v>9557.0400000000009</v>
      </c>
      <c r="Q146" s="458">
        <v>0</v>
      </c>
      <c r="R146" s="458">
        <v>30367.78</v>
      </c>
      <c r="S146" s="458">
        <v>17955.260000000002</v>
      </c>
      <c r="T146" s="458">
        <v>0</v>
      </c>
      <c r="U146" s="46">
        <v>48323.040000000001</v>
      </c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 s="115" customFormat="1" hidden="1">
      <c r="A147"/>
      <c r="B147" s="41"/>
      <c r="C147" s="42"/>
      <c r="D147" s="41"/>
      <c r="E147" s="41"/>
      <c r="F147" s="41"/>
      <c r="G147" s="42"/>
      <c r="H147" s="41"/>
      <c r="I147"/>
      <c r="J147" s="41"/>
      <c r="K147" s="122"/>
      <c r="L147" s="458">
        <v>2239.34</v>
      </c>
      <c r="M147" s="458">
        <v>1593.73</v>
      </c>
      <c r="N147" s="458">
        <v>0</v>
      </c>
      <c r="O147" s="458">
        <v>3594.04</v>
      </c>
      <c r="P147" s="458">
        <v>3548.08</v>
      </c>
      <c r="Q147" s="458">
        <v>0</v>
      </c>
      <c r="R147" s="458">
        <v>5833.39</v>
      </c>
      <c r="S147" s="458">
        <v>5141.82</v>
      </c>
      <c r="T147" s="458">
        <v>0</v>
      </c>
      <c r="U147" s="46">
        <v>10975.210000000001</v>
      </c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:43" s="115" customFormat="1" hidden="1">
      <c r="A148"/>
      <c r="B148" s="41"/>
      <c r="C148" s="42"/>
      <c r="D148" s="41"/>
      <c r="E148" s="41"/>
      <c r="F148" s="41"/>
      <c r="G148" s="42"/>
      <c r="H148" s="41"/>
      <c r="I148"/>
      <c r="J148" s="41"/>
      <c r="K148" s="122"/>
      <c r="L148" s="458">
        <v>5062.7300000000005</v>
      </c>
      <c r="M148" s="458">
        <v>1920.08</v>
      </c>
      <c r="N148" s="458">
        <v>0</v>
      </c>
      <c r="O148" s="458">
        <v>2688</v>
      </c>
      <c r="P148" s="458">
        <v>2386.73</v>
      </c>
      <c r="Q148" s="458">
        <v>0</v>
      </c>
      <c r="R148" s="458">
        <v>7750.7300000000005</v>
      </c>
      <c r="S148" s="458">
        <v>4306.82</v>
      </c>
      <c r="T148" s="458">
        <v>0</v>
      </c>
      <c r="U148" s="46">
        <v>12057.56</v>
      </c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:43" s="115" customFormat="1" hidden="1">
      <c r="A149"/>
      <c r="B149" s="41"/>
      <c r="C149" s="42"/>
      <c r="D149" s="41"/>
      <c r="E149" s="41"/>
      <c r="F149" s="41"/>
      <c r="G149" s="42"/>
      <c r="H149" s="41"/>
      <c r="I149"/>
      <c r="J149" s="41"/>
      <c r="K149" s="122"/>
      <c r="L149" s="458">
        <v>4158</v>
      </c>
      <c r="M149" s="458">
        <v>2831.86</v>
      </c>
      <c r="N149" s="458">
        <v>0</v>
      </c>
      <c r="O149" s="458">
        <v>6803.34</v>
      </c>
      <c r="P149" s="458">
        <v>5316</v>
      </c>
      <c r="Q149" s="458">
        <v>0</v>
      </c>
      <c r="R149" s="458">
        <v>10961.34</v>
      </c>
      <c r="S149" s="458">
        <v>8147.8600000000006</v>
      </c>
      <c r="T149" s="458">
        <v>0</v>
      </c>
      <c r="U149" s="46">
        <v>19109.21</v>
      </c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:43" s="115" customFormat="1" hidden="1">
      <c r="A150"/>
      <c r="B150" s="41"/>
      <c r="C150" s="42"/>
      <c r="D150" s="41"/>
      <c r="E150" s="41"/>
      <c r="F150" s="41"/>
      <c r="G150" s="42"/>
      <c r="H150" s="41"/>
      <c r="I150"/>
      <c r="J150" s="41"/>
      <c r="K150" s="122"/>
      <c r="L150" s="458">
        <v>6934.43</v>
      </c>
      <c r="M150" s="458">
        <v>17638.82</v>
      </c>
      <c r="N150" s="458">
        <v>0</v>
      </c>
      <c r="O150" s="458">
        <v>5642.26</v>
      </c>
      <c r="P150" s="458">
        <v>4406.04</v>
      </c>
      <c r="Q150" s="458">
        <v>0</v>
      </c>
      <c r="R150" s="458">
        <v>12576.69</v>
      </c>
      <c r="S150" s="458">
        <v>22044.86</v>
      </c>
      <c r="T150" s="458">
        <v>0</v>
      </c>
      <c r="U150" s="46">
        <v>34621.56</v>
      </c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:43" s="115" customFormat="1" hidden="1">
      <c r="A151"/>
      <c r="B151" s="41"/>
      <c r="C151" s="42"/>
      <c r="D151" s="41"/>
      <c r="E151" s="41"/>
      <c r="F151" s="41"/>
      <c r="G151" s="42"/>
      <c r="H151" s="41"/>
      <c r="I151"/>
      <c r="J151" s="41"/>
      <c r="K151" s="122"/>
      <c r="L151" s="458">
        <v>2528.3000000000002</v>
      </c>
      <c r="M151" s="458">
        <v>981.26</v>
      </c>
      <c r="N151" s="458">
        <v>0</v>
      </c>
      <c r="O151" s="458">
        <v>4688.6500000000005</v>
      </c>
      <c r="P151" s="458">
        <v>1971.21</v>
      </c>
      <c r="Q151" s="458">
        <v>0</v>
      </c>
      <c r="R151" s="458">
        <v>7216.95</v>
      </c>
      <c r="S151" s="458">
        <v>2952.4700000000003</v>
      </c>
      <c r="T151" s="458">
        <v>0</v>
      </c>
      <c r="U151" s="46">
        <v>10169.43</v>
      </c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:43" s="115" customFormat="1" hidden="1">
      <c r="A152"/>
      <c r="B152" s="41"/>
      <c r="C152" s="42"/>
      <c r="D152" s="41"/>
      <c r="E152" s="41"/>
      <c r="F152" s="41"/>
      <c r="G152" s="42"/>
      <c r="H152" s="41"/>
      <c r="I152"/>
      <c r="J152" s="41"/>
      <c r="K152" s="122"/>
      <c r="L152" s="458">
        <v>14662.95</v>
      </c>
      <c r="M152" s="458">
        <v>11850.86</v>
      </c>
      <c r="N152" s="458">
        <v>0</v>
      </c>
      <c r="O152" s="458">
        <v>15528.210000000001</v>
      </c>
      <c r="P152" s="458">
        <v>15642.300000000001</v>
      </c>
      <c r="Q152" s="458">
        <v>0</v>
      </c>
      <c r="R152" s="458">
        <v>30191.170000000002</v>
      </c>
      <c r="S152" s="458">
        <v>27493.170000000002</v>
      </c>
      <c r="T152" s="458">
        <v>0</v>
      </c>
      <c r="U152" s="46">
        <v>57684.340000000004</v>
      </c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:43" s="115" customFormat="1" hidden="1">
      <c r="A153"/>
      <c r="B153" s="41"/>
      <c r="C153" s="42"/>
      <c r="D153" s="41"/>
      <c r="E153" s="41"/>
      <c r="F153" s="41"/>
      <c r="G153" s="42"/>
      <c r="H153" s="41"/>
      <c r="I153"/>
      <c r="J153" s="41"/>
      <c r="K153" s="122"/>
      <c r="L153" s="458">
        <v>6570.39</v>
      </c>
      <c r="M153" s="458">
        <v>4234.78</v>
      </c>
      <c r="N153" s="458">
        <v>0</v>
      </c>
      <c r="O153" s="458">
        <v>9024</v>
      </c>
      <c r="P153" s="458">
        <v>10604.34</v>
      </c>
      <c r="Q153" s="458">
        <v>3</v>
      </c>
      <c r="R153" s="458">
        <v>15594.39</v>
      </c>
      <c r="S153" s="458">
        <v>14839.130000000001</v>
      </c>
      <c r="T153" s="458">
        <v>3</v>
      </c>
      <c r="U153" s="46">
        <v>30436.52</v>
      </c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 s="115" customFormat="1" hidden="1">
      <c r="A154"/>
      <c r="B154" s="41"/>
      <c r="C154" s="42"/>
      <c r="D154" s="41"/>
      <c r="E154" s="41"/>
      <c r="F154" s="41"/>
      <c r="G154" s="42"/>
      <c r="H154" s="41"/>
      <c r="I154"/>
      <c r="J154" s="41"/>
      <c r="K154" s="122"/>
      <c r="L154" s="458">
        <v>51318.340000000004</v>
      </c>
      <c r="M154" s="458">
        <v>49449.65</v>
      </c>
      <c r="N154" s="458">
        <v>0</v>
      </c>
      <c r="O154" s="458">
        <v>69174.13</v>
      </c>
      <c r="P154" s="458">
        <v>53431.78</v>
      </c>
      <c r="Q154" s="458">
        <v>3</v>
      </c>
      <c r="R154" s="458">
        <v>120492.47</v>
      </c>
      <c r="S154" s="458">
        <v>102881.43000000001</v>
      </c>
      <c r="T154" s="458">
        <v>3</v>
      </c>
      <c r="U154" s="46">
        <v>223376.91</v>
      </c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:43" s="115" customFormat="1" hidden="1">
      <c r="A155"/>
      <c r="B155" s="41"/>
      <c r="C155" s="42"/>
      <c r="D155" s="41"/>
      <c r="E155" s="41"/>
      <c r="F155" s="41"/>
      <c r="G155" s="42"/>
      <c r="H155" s="41"/>
      <c r="I155"/>
      <c r="J155" s="41"/>
      <c r="K155" s="122"/>
      <c r="L155" s="458">
        <v>3820.13</v>
      </c>
      <c r="M155" s="458">
        <v>1966.04</v>
      </c>
      <c r="N155" s="458">
        <v>0</v>
      </c>
      <c r="O155" s="458">
        <v>4772.13</v>
      </c>
      <c r="P155" s="458">
        <v>4941.6500000000005</v>
      </c>
      <c r="Q155" s="458">
        <v>0</v>
      </c>
      <c r="R155" s="458">
        <v>8592.26</v>
      </c>
      <c r="S155" s="458">
        <v>6907.6900000000005</v>
      </c>
      <c r="T155" s="458">
        <v>0</v>
      </c>
      <c r="U155" s="46">
        <v>15499.95</v>
      </c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:43" s="115" customFormat="1" hidden="1">
      <c r="A156"/>
      <c r="B156" s="41"/>
      <c r="C156" s="42"/>
      <c r="D156" s="41"/>
      <c r="E156" s="41"/>
      <c r="F156" s="41"/>
      <c r="G156" s="42"/>
      <c r="H156" s="41"/>
      <c r="I156"/>
      <c r="J156" s="41"/>
      <c r="K156" s="122"/>
      <c r="L156" s="458">
        <v>2330.8200000000002</v>
      </c>
      <c r="M156" s="458">
        <v>1236.69</v>
      </c>
      <c r="N156" s="458">
        <v>0</v>
      </c>
      <c r="O156" s="458">
        <v>3990.69</v>
      </c>
      <c r="P156" s="458">
        <v>4481.26</v>
      </c>
      <c r="Q156" s="458">
        <v>0</v>
      </c>
      <c r="R156" s="458">
        <v>6321.52</v>
      </c>
      <c r="S156" s="458">
        <v>5717.95</v>
      </c>
      <c r="T156" s="458">
        <v>0</v>
      </c>
      <c r="U156" s="46">
        <v>12039.47</v>
      </c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:43" s="115" customFormat="1" hidden="1">
      <c r="A157"/>
      <c r="B157" s="41"/>
      <c r="C157" s="42"/>
      <c r="D157" s="41"/>
      <c r="E157" s="41"/>
      <c r="F157" s="41"/>
      <c r="G157" s="42"/>
      <c r="H157" s="41"/>
      <c r="I157"/>
      <c r="J157" s="41"/>
      <c r="K157" s="122"/>
      <c r="L157" s="458">
        <v>4565.8599999999997</v>
      </c>
      <c r="M157" s="458">
        <v>2780.86</v>
      </c>
      <c r="N157" s="458">
        <v>0</v>
      </c>
      <c r="O157" s="458">
        <v>5432.52</v>
      </c>
      <c r="P157" s="458">
        <v>3364.04</v>
      </c>
      <c r="Q157" s="458">
        <v>0</v>
      </c>
      <c r="R157" s="458">
        <v>9998.39</v>
      </c>
      <c r="S157" s="458">
        <v>6144.91</v>
      </c>
      <c r="T157" s="458">
        <v>0</v>
      </c>
      <c r="U157" s="46">
        <v>16143.300000000001</v>
      </c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:43" s="115" customFormat="1" hidden="1">
      <c r="A158"/>
      <c r="B158" s="41"/>
      <c r="C158" s="42"/>
      <c r="D158" s="41"/>
      <c r="E158" s="41"/>
      <c r="F158" s="41"/>
      <c r="G158" s="42"/>
      <c r="H158" s="41"/>
      <c r="I158"/>
      <c r="J158" s="41"/>
      <c r="K158" s="122"/>
      <c r="L158" s="458">
        <v>8359.56</v>
      </c>
      <c r="M158" s="458">
        <v>5359.78</v>
      </c>
      <c r="N158" s="458">
        <v>0</v>
      </c>
      <c r="O158" s="458">
        <v>48744.520000000004</v>
      </c>
      <c r="P158" s="458">
        <v>24829.47</v>
      </c>
      <c r="Q158" s="458">
        <v>0</v>
      </c>
      <c r="R158" s="458">
        <v>57104.08</v>
      </c>
      <c r="S158" s="458">
        <v>30189.260000000002</v>
      </c>
      <c r="T158" s="458">
        <v>0</v>
      </c>
      <c r="U158" s="46">
        <v>87293.34</v>
      </c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:43" s="115" customFormat="1" hidden="1">
      <c r="A159"/>
      <c r="B159" s="41"/>
      <c r="C159" s="42"/>
      <c r="D159" s="41"/>
      <c r="E159" s="41"/>
      <c r="F159" s="41"/>
      <c r="G159" s="42"/>
      <c r="H159" s="41"/>
      <c r="I159"/>
      <c r="J159" s="41"/>
      <c r="K159" s="122"/>
      <c r="L159" s="458">
        <v>17185.34</v>
      </c>
      <c r="M159" s="458">
        <v>13717.65</v>
      </c>
      <c r="N159" s="458">
        <v>1</v>
      </c>
      <c r="O159" s="458">
        <v>24260.600000000002</v>
      </c>
      <c r="P159" s="458">
        <v>18152.21</v>
      </c>
      <c r="Q159" s="458">
        <v>0</v>
      </c>
      <c r="R159" s="458">
        <v>41445.950000000004</v>
      </c>
      <c r="S159" s="458">
        <v>31869.86</v>
      </c>
      <c r="T159" s="458">
        <v>1</v>
      </c>
      <c r="U159" s="46">
        <v>73316.820000000007</v>
      </c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s="115" customFormat="1" hidden="1">
      <c r="A160"/>
      <c r="B160" s="41"/>
      <c r="C160" s="42"/>
      <c r="D160" s="41"/>
      <c r="E160" s="41"/>
      <c r="F160" s="41"/>
      <c r="G160" s="42"/>
      <c r="H160" s="41"/>
      <c r="I160"/>
      <c r="J160" s="41"/>
      <c r="K160" s="122"/>
      <c r="L160" s="458">
        <v>10277.08</v>
      </c>
      <c r="M160" s="458">
        <v>7725.56</v>
      </c>
      <c r="N160" s="458">
        <v>0</v>
      </c>
      <c r="O160" s="458">
        <v>6993.21</v>
      </c>
      <c r="P160" s="458">
        <v>3954.6</v>
      </c>
      <c r="Q160" s="458">
        <v>0</v>
      </c>
      <c r="R160" s="458">
        <v>17270.3</v>
      </c>
      <c r="S160" s="458">
        <v>11680.17</v>
      </c>
      <c r="T160" s="458">
        <v>0</v>
      </c>
      <c r="U160" s="46">
        <v>28950.47</v>
      </c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43" s="115" customFormat="1" hidden="1">
      <c r="A161"/>
      <c r="B161" s="41"/>
      <c r="C161" s="42"/>
      <c r="D161" s="41"/>
      <c r="E161" s="41"/>
      <c r="F161" s="41"/>
      <c r="G161" s="42"/>
      <c r="H161" s="41"/>
      <c r="I161"/>
      <c r="J161" s="41"/>
      <c r="K161" s="122"/>
      <c r="L161" s="458">
        <v>26946.170000000002</v>
      </c>
      <c r="M161" s="458">
        <v>15718.300000000001</v>
      </c>
      <c r="N161" s="458">
        <v>0</v>
      </c>
      <c r="O161" s="458">
        <v>31602.21</v>
      </c>
      <c r="P161" s="458">
        <v>22337.08</v>
      </c>
      <c r="Q161" s="458">
        <v>0</v>
      </c>
      <c r="R161" s="458">
        <v>58548.39</v>
      </c>
      <c r="S161" s="458">
        <v>38055.39</v>
      </c>
      <c r="T161" s="458">
        <v>0</v>
      </c>
      <c r="U161" s="46">
        <v>96603.78</v>
      </c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:43" s="115" customFormat="1" hidden="1">
      <c r="A162"/>
      <c r="B162" s="41"/>
      <c r="C162" s="42"/>
      <c r="D162" s="41"/>
      <c r="E162" s="41"/>
      <c r="F162" s="41"/>
      <c r="G162" s="42"/>
      <c r="H162" s="41"/>
      <c r="I162"/>
      <c r="J162" s="41"/>
      <c r="K162" s="122"/>
      <c r="L162" s="458">
        <v>54408.6</v>
      </c>
      <c r="M162" s="458">
        <v>37161.520000000004</v>
      </c>
      <c r="N162" s="458">
        <v>1</v>
      </c>
      <c r="O162" s="458">
        <v>62856.04</v>
      </c>
      <c r="P162" s="458">
        <v>44443.91</v>
      </c>
      <c r="Q162" s="458">
        <v>0</v>
      </c>
      <c r="R162" s="458">
        <v>117264.65000000001</v>
      </c>
      <c r="S162" s="458">
        <v>81605.430000000008</v>
      </c>
      <c r="T162" s="458">
        <v>1</v>
      </c>
      <c r="U162" s="46">
        <v>198871.08000000002</v>
      </c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:43" s="115" customFormat="1" hidden="1">
      <c r="A163"/>
      <c r="B163" s="41"/>
      <c r="C163" s="42"/>
      <c r="D163" s="41"/>
      <c r="E163" s="41"/>
      <c r="F163" s="41"/>
      <c r="G163" s="42"/>
      <c r="H163" s="41"/>
      <c r="I163"/>
      <c r="J163" s="41"/>
      <c r="K163" s="122"/>
      <c r="L163" s="458">
        <v>3164.4300000000003</v>
      </c>
      <c r="M163" s="458">
        <v>1969.78</v>
      </c>
      <c r="N163" s="458">
        <v>0</v>
      </c>
      <c r="O163" s="458">
        <v>3222.69</v>
      </c>
      <c r="P163" s="458">
        <v>1744.21</v>
      </c>
      <c r="Q163" s="458">
        <v>0</v>
      </c>
      <c r="R163" s="458">
        <v>6387.13</v>
      </c>
      <c r="S163" s="458">
        <v>3714</v>
      </c>
      <c r="T163" s="458">
        <v>0</v>
      </c>
      <c r="U163" s="46">
        <v>10101.130000000001</v>
      </c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:43" s="115" customFormat="1" hidden="1">
      <c r="A164"/>
      <c r="B164" s="41"/>
      <c r="C164" s="42"/>
      <c r="D164" s="41"/>
      <c r="E164" s="41"/>
      <c r="F164" s="41"/>
      <c r="G164" s="42"/>
      <c r="H164" s="41"/>
      <c r="I164"/>
      <c r="J164" s="41"/>
      <c r="K164" s="122"/>
      <c r="L164" s="458">
        <v>2046.56</v>
      </c>
      <c r="M164" s="458">
        <v>1391.6000000000001</v>
      </c>
      <c r="N164" s="458">
        <v>0</v>
      </c>
      <c r="O164" s="458">
        <v>2581.65</v>
      </c>
      <c r="P164" s="458">
        <v>1050.26</v>
      </c>
      <c r="Q164" s="458">
        <v>0</v>
      </c>
      <c r="R164" s="458">
        <v>4628.21</v>
      </c>
      <c r="S164" s="458">
        <v>2441.86</v>
      </c>
      <c r="T164" s="458">
        <v>0</v>
      </c>
      <c r="U164" s="46">
        <v>7070.08</v>
      </c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3" s="115" customFormat="1" hidden="1">
      <c r="A165"/>
      <c r="B165" s="41"/>
      <c r="C165" s="42"/>
      <c r="D165" s="41"/>
      <c r="E165" s="41"/>
      <c r="F165" s="41"/>
      <c r="G165" s="42"/>
      <c r="H165" s="41"/>
      <c r="I165"/>
      <c r="J165" s="41"/>
      <c r="K165" s="122"/>
      <c r="L165" s="458">
        <v>11939.04</v>
      </c>
      <c r="M165" s="458">
        <v>8427.34</v>
      </c>
      <c r="N165" s="458">
        <v>2.6</v>
      </c>
      <c r="O165" s="458">
        <v>13976.69</v>
      </c>
      <c r="P165" s="458">
        <v>10470.6</v>
      </c>
      <c r="Q165" s="458">
        <v>0.26</v>
      </c>
      <c r="R165" s="458">
        <v>25915.73</v>
      </c>
      <c r="S165" s="458">
        <v>18897.95</v>
      </c>
      <c r="T165" s="458">
        <v>2.86</v>
      </c>
      <c r="U165" s="46">
        <v>44816.56</v>
      </c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3" s="115" customFormat="1" hidden="1">
      <c r="A166"/>
      <c r="B166" s="41"/>
      <c r="C166" s="42"/>
      <c r="D166" s="41"/>
      <c r="E166" s="41"/>
      <c r="F166" s="41"/>
      <c r="G166" s="42"/>
      <c r="H166" s="41"/>
      <c r="I166"/>
      <c r="J166" s="41"/>
      <c r="K166" s="122"/>
      <c r="L166" s="458">
        <v>17150.04</v>
      </c>
      <c r="M166" s="458">
        <v>11788.73</v>
      </c>
      <c r="N166" s="458">
        <v>2.6</v>
      </c>
      <c r="O166" s="458">
        <v>19781.04</v>
      </c>
      <c r="P166" s="458">
        <v>13265.08</v>
      </c>
      <c r="Q166" s="458">
        <v>0.26</v>
      </c>
      <c r="R166" s="458">
        <v>36931.08</v>
      </c>
      <c r="S166" s="458">
        <v>25053.82</v>
      </c>
      <c r="T166" s="458">
        <v>2.86</v>
      </c>
      <c r="U166" s="46">
        <v>61987.78</v>
      </c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3" s="115" customFormat="1" hidden="1">
      <c r="A167"/>
      <c r="B167" s="41"/>
      <c r="C167" s="42"/>
      <c r="D167" s="41"/>
      <c r="E167" s="41"/>
      <c r="F167" s="41"/>
      <c r="G167" s="42"/>
      <c r="H167" s="41"/>
      <c r="I167"/>
      <c r="J167" s="41"/>
      <c r="K167" s="122"/>
      <c r="L167" s="458">
        <v>4265.6000000000004</v>
      </c>
      <c r="M167" s="458">
        <v>2224.86</v>
      </c>
      <c r="N167" s="458">
        <v>0</v>
      </c>
      <c r="O167" s="458">
        <v>4579.04</v>
      </c>
      <c r="P167" s="458">
        <v>2865.08</v>
      </c>
      <c r="Q167" s="458">
        <v>0</v>
      </c>
      <c r="R167" s="458">
        <v>8844.65</v>
      </c>
      <c r="S167" s="458">
        <v>5089.95</v>
      </c>
      <c r="T167" s="458">
        <v>0</v>
      </c>
      <c r="U167" s="46">
        <v>13934.6</v>
      </c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3" s="115" customFormat="1" hidden="1">
      <c r="A168"/>
      <c r="B168" s="41"/>
      <c r="C168" s="42"/>
      <c r="D168" s="41"/>
      <c r="E168" s="41"/>
      <c r="F168" s="41"/>
      <c r="G168" s="42"/>
      <c r="H168" s="41"/>
      <c r="I168"/>
      <c r="J168" s="41"/>
      <c r="K168" s="122"/>
      <c r="L168" s="458">
        <v>6875.47</v>
      </c>
      <c r="M168" s="458">
        <v>3395</v>
      </c>
      <c r="N168" s="458">
        <v>0</v>
      </c>
      <c r="O168" s="458">
        <v>4171.17</v>
      </c>
      <c r="P168" s="458">
        <v>2352.3000000000002</v>
      </c>
      <c r="Q168" s="458">
        <v>2.3000000000000003</v>
      </c>
      <c r="R168" s="458">
        <v>11046.65</v>
      </c>
      <c r="S168" s="458">
        <v>5747.3</v>
      </c>
      <c r="T168" s="458">
        <v>2.3000000000000003</v>
      </c>
      <c r="U168" s="46">
        <v>16796.260000000002</v>
      </c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3" s="115" customFormat="1" hidden="1">
      <c r="A169"/>
      <c r="B169" s="41"/>
      <c r="C169" s="42"/>
      <c r="D169" s="41"/>
      <c r="E169" s="41"/>
      <c r="F169" s="41"/>
      <c r="G169" s="42"/>
      <c r="H169" s="41"/>
      <c r="I169"/>
      <c r="J169" s="41"/>
      <c r="K169" s="122"/>
      <c r="L169" s="458">
        <v>4337.26</v>
      </c>
      <c r="M169" s="458">
        <v>2746.65</v>
      </c>
      <c r="N169" s="458">
        <v>0</v>
      </c>
      <c r="O169" s="458">
        <v>2486.6</v>
      </c>
      <c r="P169" s="458">
        <v>1684.3</v>
      </c>
      <c r="Q169" s="458">
        <v>0</v>
      </c>
      <c r="R169" s="458">
        <v>6823.8600000000006</v>
      </c>
      <c r="S169" s="458">
        <v>4430.95</v>
      </c>
      <c r="T169" s="458">
        <v>0</v>
      </c>
      <c r="U169" s="46">
        <v>11254.82</v>
      </c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3" s="115" customFormat="1" hidden="1">
      <c r="A170"/>
      <c r="B170" s="41"/>
      <c r="C170" s="42"/>
      <c r="D170" s="41"/>
      <c r="E170" s="41"/>
      <c r="F170" s="41"/>
      <c r="G170" s="42"/>
      <c r="H170" s="41"/>
      <c r="I170"/>
      <c r="J170" s="41"/>
      <c r="K170" s="122"/>
      <c r="L170" s="458">
        <v>3171.82</v>
      </c>
      <c r="M170" s="458">
        <v>2541.4299999999998</v>
      </c>
      <c r="N170" s="458">
        <v>0</v>
      </c>
      <c r="O170" s="458">
        <v>3594.82</v>
      </c>
      <c r="P170" s="458">
        <v>2388.04</v>
      </c>
      <c r="Q170" s="458">
        <v>0</v>
      </c>
      <c r="R170" s="458">
        <v>6766.6500000000005</v>
      </c>
      <c r="S170" s="458">
        <v>4929.47</v>
      </c>
      <c r="T170" s="458">
        <v>0</v>
      </c>
      <c r="U170" s="46">
        <v>11696.130000000001</v>
      </c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3" s="115" customFormat="1" hidden="1">
      <c r="A171"/>
      <c r="B171" s="41"/>
      <c r="C171" s="42"/>
      <c r="D171" s="41"/>
      <c r="E171" s="41"/>
      <c r="F171" s="41"/>
      <c r="G171" s="42"/>
      <c r="H171" s="41"/>
      <c r="I171"/>
      <c r="J171" s="41"/>
      <c r="K171" s="122"/>
      <c r="L171" s="458">
        <v>8510.2100000000009</v>
      </c>
      <c r="M171" s="458">
        <v>4248.8599999999997</v>
      </c>
      <c r="N171" s="458">
        <v>2</v>
      </c>
      <c r="O171" s="458">
        <v>8499.08</v>
      </c>
      <c r="P171" s="458">
        <v>4419.26</v>
      </c>
      <c r="Q171" s="458">
        <v>2</v>
      </c>
      <c r="R171" s="458">
        <v>17009.3</v>
      </c>
      <c r="S171" s="458">
        <v>8668.130000000001</v>
      </c>
      <c r="T171" s="458">
        <v>4</v>
      </c>
      <c r="U171" s="46">
        <v>25681.43</v>
      </c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3" s="115" customFormat="1" hidden="1">
      <c r="A172"/>
      <c r="B172" s="41"/>
      <c r="C172" s="42"/>
      <c r="D172" s="41"/>
      <c r="E172" s="41"/>
      <c r="F172" s="41"/>
      <c r="G172" s="42"/>
      <c r="H172" s="41"/>
      <c r="I172"/>
      <c r="J172" s="41"/>
      <c r="K172" s="122"/>
      <c r="L172" s="458">
        <v>27160.39</v>
      </c>
      <c r="M172" s="458">
        <v>15156.82</v>
      </c>
      <c r="N172" s="458">
        <v>2</v>
      </c>
      <c r="O172" s="458">
        <v>23330.73</v>
      </c>
      <c r="P172" s="458">
        <v>13709</v>
      </c>
      <c r="Q172" s="458">
        <v>4.3</v>
      </c>
      <c r="R172" s="458">
        <v>50491.130000000005</v>
      </c>
      <c r="S172" s="458">
        <v>28865.82</v>
      </c>
      <c r="T172" s="458">
        <v>6.3</v>
      </c>
      <c r="U172" s="46">
        <v>79363.259999999995</v>
      </c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3" s="115" customFormat="1" hidden="1">
      <c r="A173"/>
      <c r="B173" s="41"/>
      <c r="C173" s="42"/>
      <c r="D173" s="41"/>
      <c r="E173" s="41"/>
      <c r="F173" s="41"/>
      <c r="G173" s="42"/>
      <c r="H173" s="41"/>
      <c r="I173"/>
      <c r="J173" s="41"/>
      <c r="K173" s="122"/>
      <c r="L173" s="458">
        <v>8747.9500000000007</v>
      </c>
      <c r="M173" s="458">
        <v>8399.0400000000009</v>
      </c>
      <c r="N173" s="458">
        <v>0</v>
      </c>
      <c r="O173" s="458">
        <v>14875.04</v>
      </c>
      <c r="P173" s="458">
        <v>11623</v>
      </c>
      <c r="Q173" s="458">
        <v>0</v>
      </c>
      <c r="R173" s="458">
        <v>23623</v>
      </c>
      <c r="S173" s="458">
        <v>20022.04</v>
      </c>
      <c r="T173" s="458">
        <v>0</v>
      </c>
      <c r="U173" s="46">
        <v>43645.04</v>
      </c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3" s="115" customFormat="1" hidden="1">
      <c r="A174"/>
      <c r="B174" s="41"/>
      <c r="C174" s="42"/>
      <c r="D174" s="41"/>
      <c r="E174" s="41"/>
      <c r="F174" s="41"/>
      <c r="G174" s="42"/>
      <c r="H174" s="41"/>
      <c r="I174"/>
      <c r="J174" s="41"/>
      <c r="K174" s="122"/>
      <c r="L174" s="458">
        <v>8952.3000000000011</v>
      </c>
      <c r="M174" s="458">
        <v>8426.34</v>
      </c>
      <c r="N174" s="458">
        <v>0</v>
      </c>
      <c r="O174" s="458">
        <v>10135.43</v>
      </c>
      <c r="P174" s="458">
        <v>9585.43</v>
      </c>
      <c r="Q174" s="458">
        <v>1</v>
      </c>
      <c r="R174" s="458">
        <v>19087.73</v>
      </c>
      <c r="S174" s="458">
        <v>18011.78</v>
      </c>
      <c r="T174" s="458">
        <v>1</v>
      </c>
      <c r="U174" s="46">
        <v>37100.520000000004</v>
      </c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3" s="115" customFormat="1" hidden="1">
      <c r="A175"/>
      <c r="B175" s="41"/>
      <c r="C175" s="42"/>
      <c r="D175" s="41"/>
      <c r="E175" s="41"/>
      <c r="F175" s="41"/>
      <c r="G175" s="42"/>
      <c r="H175" s="41"/>
      <c r="I175"/>
      <c r="J175" s="41"/>
      <c r="K175" s="122"/>
      <c r="L175" s="458">
        <v>17700.260000000002</v>
      </c>
      <c r="M175" s="458">
        <v>16825.39</v>
      </c>
      <c r="N175" s="458">
        <v>0</v>
      </c>
      <c r="O175" s="458">
        <v>25010.47</v>
      </c>
      <c r="P175" s="458">
        <v>21208.43</v>
      </c>
      <c r="Q175" s="458">
        <v>1</v>
      </c>
      <c r="R175" s="458">
        <v>42710.73</v>
      </c>
      <c r="S175" s="458">
        <v>38033.82</v>
      </c>
      <c r="T175" s="458">
        <v>1</v>
      </c>
      <c r="U175" s="46">
        <v>80745.56</v>
      </c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3" s="115" customFormat="1" hidden="1">
      <c r="A176"/>
      <c r="B176" s="41"/>
      <c r="C176" s="42"/>
      <c r="D176" s="41"/>
      <c r="E176" s="41"/>
      <c r="F176" s="41"/>
      <c r="G176" s="42"/>
      <c r="H176" s="41"/>
      <c r="I176"/>
      <c r="J176" s="41"/>
      <c r="K176" s="122"/>
      <c r="L176" s="458">
        <v>6301.34</v>
      </c>
      <c r="M176" s="458">
        <v>3371.39</v>
      </c>
      <c r="N176" s="458">
        <v>0</v>
      </c>
      <c r="O176" s="458">
        <v>9122.73</v>
      </c>
      <c r="P176" s="458">
        <v>6953.21</v>
      </c>
      <c r="Q176" s="458">
        <v>0</v>
      </c>
      <c r="R176" s="458">
        <v>15424.08</v>
      </c>
      <c r="S176" s="458">
        <v>10324.6</v>
      </c>
      <c r="T176" s="458">
        <v>0</v>
      </c>
      <c r="U176" s="46">
        <v>25748.690000000002</v>
      </c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:43" s="115" customFormat="1" hidden="1">
      <c r="A177"/>
      <c r="B177" s="41"/>
      <c r="C177" s="42"/>
      <c r="D177" s="41"/>
      <c r="E177" s="41"/>
      <c r="F177" s="41"/>
      <c r="G177" s="42"/>
      <c r="H177" s="41"/>
      <c r="I177"/>
      <c r="J177" s="41"/>
      <c r="K177" s="122"/>
      <c r="L177" s="458">
        <v>3906.13</v>
      </c>
      <c r="M177" s="458">
        <v>1973.56</v>
      </c>
      <c r="N177" s="458">
        <v>0</v>
      </c>
      <c r="O177" s="458">
        <v>1662.69</v>
      </c>
      <c r="P177" s="458">
        <v>1654.6000000000001</v>
      </c>
      <c r="Q177" s="458">
        <v>0</v>
      </c>
      <c r="R177" s="458">
        <v>5568.82</v>
      </c>
      <c r="S177" s="458">
        <v>3628.17</v>
      </c>
      <c r="T177" s="458">
        <v>0</v>
      </c>
      <c r="U177" s="46">
        <v>9197</v>
      </c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:43" s="115" customFormat="1" hidden="1">
      <c r="A178"/>
      <c r="B178" s="41"/>
      <c r="C178" s="42"/>
      <c r="D178" s="41"/>
      <c r="E178" s="41"/>
      <c r="F178" s="41"/>
      <c r="G178" s="42"/>
      <c r="H178" s="41"/>
      <c r="I178"/>
      <c r="J178" s="41"/>
      <c r="K178" s="122"/>
      <c r="L178" s="458">
        <v>1102.9100000000001</v>
      </c>
      <c r="M178" s="458">
        <v>729.95</v>
      </c>
      <c r="N178" s="458">
        <v>0</v>
      </c>
      <c r="O178" s="458">
        <v>2788.69</v>
      </c>
      <c r="P178" s="458">
        <v>1726.26</v>
      </c>
      <c r="Q178" s="458">
        <v>0</v>
      </c>
      <c r="R178" s="458">
        <v>3891.6</v>
      </c>
      <c r="S178" s="458">
        <v>2456.21</v>
      </c>
      <c r="T178" s="458">
        <v>0</v>
      </c>
      <c r="U178" s="46">
        <v>6347.82</v>
      </c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:43" s="115" customFormat="1" hidden="1">
      <c r="A179"/>
      <c r="B179" s="41"/>
      <c r="C179" s="42"/>
      <c r="D179" s="41"/>
      <c r="E179" s="41"/>
      <c r="F179" s="41"/>
      <c r="G179" s="42"/>
      <c r="H179" s="41"/>
      <c r="I179"/>
      <c r="J179" s="41"/>
      <c r="K179" s="122"/>
      <c r="L179" s="458">
        <v>5009.04</v>
      </c>
      <c r="M179" s="458">
        <v>2703.52</v>
      </c>
      <c r="N179" s="458">
        <v>0</v>
      </c>
      <c r="O179" s="458">
        <v>4451.3900000000003</v>
      </c>
      <c r="P179" s="458">
        <v>3380.86</v>
      </c>
      <c r="Q179" s="458">
        <v>0</v>
      </c>
      <c r="R179" s="458">
        <v>9460.43</v>
      </c>
      <c r="S179" s="458">
        <v>6084.39</v>
      </c>
      <c r="T179" s="458">
        <v>0</v>
      </c>
      <c r="U179" s="46">
        <v>15544.82</v>
      </c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:43" s="115" customFormat="1" hidden="1">
      <c r="A180"/>
      <c r="B180" s="41"/>
      <c r="C180" s="42"/>
      <c r="D180" s="41"/>
      <c r="E180" s="41"/>
      <c r="F180" s="41"/>
      <c r="G180" s="42"/>
      <c r="H180" s="41"/>
      <c r="I180"/>
      <c r="J180" s="41"/>
      <c r="K180" s="122"/>
      <c r="L180" s="458">
        <v>14992.65</v>
      </c>
      <c r="M180" s="458">
        <v>12046.17</v>
      </c>
      <c r="N180" s="458">
        <v>0</v>
      </c>
      <c r="O180" s="458">
        <v>20043.260000000002</v>
      </c>
      <c r="P180" s="458">
        <v>14197.69</v>
      </c>
      <c r="Q180" s="458">
        <v>0</v>
      </c>
      <c r="R180" s="458">
        <v>35035.910000000003</v>
      </c>
      <c r="S180" s="458">
        <v>26243.86</v>
      </c>
      <c r="T180" s="458">
        <v>0</v>
      </c>
      <c r="U180" s="46">
        <v>61279.78</v>
      </c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:43" s="115" customFormat="1" hidden="1">
      <c r="A181"/>
      <c r="B181" s="41"/>
      <c r="C181" s="42"/>
      <c r="D181" s="41"/>
      <c r="E181" s="41"/>
      <c r="F181" s="41"/>
      <c r="G181" s="42"/>
      <c r="H181" s="41"/>
      <c r="I181"/>
      <c r="J181" s="41"/>
      <c r="K181" s="122"/>
      <c r="L181" s="458">
        <v>68243.56</v>
      </c>
      <c r="M181" s="458">
        <v>52618.559999999998</v>
      </c>
      <c r="N181" s="458">
        <v>1</v>
      </c>
      <c r="O181" s="458">
        <v>130595.3</v>
      </c>
      <c r="P181" s="458">
        <v>141660.86000000002</v>
      </c>
      <c r="Q181" s="458">
        <v>16.649999999999999</v>
      </c>
      <c r="R181" s="458">
        <v>198838.86000000002</v>
      </c>
      <c r="S181" s="458">
        <v>194279.43</v>
      </c>
      <c r="T181" s="458">
        <v>17.650000000000002</v>
      </c>
      <c r="U181" s="46">
        <v>393135.95</v>
      </c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:43" s="115" customFormat="1" hidden="1">
      <c r="A182"/>
      <c r="B182" s="41"/>
      <c r="C182" s="42"/>
      <c r="D182" s="41"/>
      <c r="E182" s="41"/>
      <c r="F182" s="41"/>
      <c r="G182" s="42"/>
      <c r="H182" s="41"/>
      <c r="I182"/>
      <c r="J182" s="41"/>
      <c r="K182" s="122"/>
      <c r="L182" s="458">
        <v>901</v>
      </c>
      <c r="M182" s="458">
        <v>579.56000000000006</v>
      </c>
      <c r="N182" s="458">
        <v>0</v>
      </c>
      <c r="O182" s="458">
        <v>1068.52</v>
      </c>
      <c r="P182" s="458">
        <v>1058.04</v>
      </c>
      <c r="Q182" s="458">
        <v>0</v>
      </c>
      <c r="R182" s="458">
        <v>1969.52</v>
      </c>
      <c r="S182" s="458">
        <v>1637.6000000000001</v>
      </c>
      <c r="T182" s="458">
        <v>0</v>
      </c>
      <c r="U182" s="46">
        <v>3607.13</v>
      </c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:43" s="115" customFormat="1" hidden="1">
      <c r="A183"/>
      <c r="B183" s="41"/>
      <c r="C183" s="42"/>
      <c r="D183" s="41"/>
      <c r="E183" s="41"/>
      <c r="F183" s="41"/>
      <c r="G183" s="42"/>
      <c r="H183" s="41"/>
      <c r="I183"/>
      <c r="J183" s="41"/>
      <c r="K183" s="122"/>
      <c r="L183" s="458">
        <v>4199.6000000000004</v>
      </c>
      <c r="M183" s="458">
        <v>2486.8200000000002</v>
      </c>
      <c r="N183" s="458">
        <v>0</v>
      </c>
      <c r="O183" s="458">
        <v>3154.3</v>
      </c>
      <c r="P183" s="458">
        <v>2424.3000000000002</v>
      </c>
      <c r="Q183" s="458">
        <v>0</v>
      </c>
      <c r="R183" s="458">
        <v>7353.91</v>
      </c>
      <c r="S183" s="458">
        <v>4911.13</v>
      </c>
      <c r="T183" s="458">
        <v>0</v>
      </c>
      <c r="U183" s="46">
        <v>12265.04</v>
      </c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:43" s="115" customFormat="1" hidden="1">
      <c r="A184"/>
      <c r="B184" s="41"/>
      <c r="C184" s="42"/>
      <c r="D184" s="41"/>
      <c r="E184" s="41"/>
      <c r="F184" s="41"/>
      <c r="G184" s="42"/>
      <c r="H184" s="41"/>
      <c r="I184"/>
      <c r="J184" s="41"/>
      <c r="K184" s="122"/>
      <c r="L184" s="458">
        <v>2085.13</v>
      </c>
      <c r="M184" s="458">
        <v>1058.04</v>
      </c>
      <c r="N184" s="458">
        <v>0</v>
      </c>
      <c r="O184" s="458">
        <v>2644.82</v>
      </c>
      <c r="P184" s="458">
        <v>2633.73</v>
      </c>
      <c r="Q184" s="458">
        <v>0</v>
      </c>
      <c r="R184" s="458">
        <v>4729.95</v>
      </c>
      <c r="S184" s="458">
        <v>3691.78</v>
      </c>
      <c r="T184" s="458">
        <v>0</v>
      </c>
      <c r="U184" s="46">
        <v>8421.73</v>
      </c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:43" s="115" customFormat="1" hidden="1">
      <c r="A185"/>
      <c r="B185" s="41"/>
      <c r="C185" s="42"/>
      <c r="D185" s="41"/>
      <c r="E185" s="41"/>
      <c r="F185" s="41"/>
      <c r="G185" s="42"/>
      <c r="H185" s="41"/>
      <c r="I185"/>
      <c r="J185" s="41"/>
      <c r="K185" s="122"/>
      <c r="L185" s="458">
        <v>828.78</v>
      </c>
      <c r="M185" s="458">
        <v>363.6</v>
      </c>
      <c r="N185" s="458">
        <v>0</v>
      </c>
      <c r="O185" s="458">
        <v>1038.6500000000001</v>
      </c>
      <c r="P185" s="458">
        <v>837.73</v>
      </c>
      <c r="Q185" s="458">
        <v>0</v>
      </c>
      <c r="R185" s="458">
        <v>1867.43</v>
      </c>
      <c r="S185" s="458">
        <v>1201.3399999999999</v>
      </c>
      <c r="T185" s="458">
        <v>0</v>
      </c>
      <c r="U185" s="46">
        <v>3068.78</v>
      </c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:43" s="115" customFormat="1" hidden="1">
      <c r="A186"/>
      <c r="B186" s="41"/>
      <c r="C186" s="42"/>
      <c r="D186" s="41"/>
      <c r="E186" s="41"/>
      <c r="F186" s="41"/>
      <c r="G186" s="42"/>
      <c r="H186" s="41"/>
      <c r="I186"/>
      <c r="J186" s="41"/>
      <c r="K186" s="122"/>
      <c r="L186" s="458">
        <v>1481.08</v>
      </c>
      <c r="M186" s="458">
        <v>775.65</v>
      </c>
      <c r="N186" s="458">
        <v>0</v>
      </c>
      <c r="O186" s="458">
        <v>1853.56</v>
      </c>
      <c r="P186" s="458">
        <v>1778.8600000000001</v>
      </c>
      <c r="Q186" s="458">
        <v>0</v>
      </c>
      <c r="R186" s="458">
        <v>3334.65</v>
      </c>
      <c r="S186" s="458">
        <v>2554.52</v>
      </c>
      <c r="T186" s="458">
        <v>0</v>
      </c>
      <c r="U186" s="46">
        <v>5889.17</v>
      </c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:43" s="115" customFormat="1" hidden="1">
      <c r="A187"/>
      <c r="B187" s="41"/>
      <c r="C187" s="42"/>
      <c r="D187" s="41"/>
      <c r="E187" s="41"/>
      <c r="F187" s="41"/>
      <c r="G187" s="42"/>
      <c r="H187" s="41"/>
      <c r="I187"/>
      <c r="J187" s="41"/>
      <c r="K187" s="122"/>
      <c r="L187" s="458">
        <v>2541.34</v>
      </c>
      <c r="M187" s="458">
        <v>2017.73</v>
      </c>
      <c r="N187" s="458">
        <v>0</v>
      </c>
      <c r="O187" s="458">
        <v>1856.39</v>
      </c>
      <c r="P187" s="458">
        <v>1274.04</v>
      </c>
      <c r="Q187" s="458">
        <v>0</v>
      </c>
      <c r="R187" s="458">
        <v>4397.7300000000005</v>
      </c>
      <c r="S187" s="458">
        <v>3291.78</v>
      </c>
      <c r="T187" s="458">
        <v>0</v>
      </c>
      <c r="U187" s="46">
        <v>7689.52</v>
      </c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s="115" customFormat="1" hidden="1">
      <c r="A188"/>
      <c r="B188" s="41"/>
      <c r="C188" s="42"/>
      <c r="D188" s="41"/>
      <c r="E188" s="41"/>
      <c r="F188" s="41"/>
      <c r="G188" s="42"/>
      <c r="H188" s="41"/>
      <c r="I188"/>
      <c r="J188" s="41"/>
      <c r="K188" s="122"/>
      <c r="L188" s="458">
        <v>935.08</v>
      </c>
      <c r="M188" s="458">
        <v>495.39</v>
      </c>
      <c r="N188" s="458">
        <v>1</v>
      </c>
      <c r="O188" s="458">
        <v>1476.73</v>
      </c>
      <c r="P188" s="458">
        <v>1099.69</v>
      </c>
      <c r="Q188" s="458">
        <v>0</v>
      </c>
      <c r="R188" s="458">
        <v>2411.8200000000002</v>
      </c>
      <c r="S188" s="458">
        <v>1595.08</v>
      </c>
      <c r="T188" s="458">
        <v>1</v>
      </c>
      <c r="U188" s="46">
        <v>4007.9100000000003</v>
      </c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s="115" customFormat="1" hidden="1">
      <c r="A189"/>
      <c r="B189" s="41"/>
      <c r="C189" s="42"/>
      <c r="D189" s="41"/>
      <c r="E189" s="41"/>
      <c r="F189" s="41"/>
      <c r="G189" s="42"/>
      <c r="H189" s="41"/>
      <c r="I189"/>
      <c r="J189" s="41"/>
      <c r="K189" s="122"/>
      <c r="L189" s="458">
        <v>3932.86</v>
      </c>
      <c r="M189" s="458">
        <v>2275.34</v>
      </c>
      <c r="N189" s="458">
        <v>0</v>
      </c>
      <c r="O189" s="458">
        <v>2710.9500000000003</v>
      </c>
      <c r="P189" s="458">
        <v>2756.9500000000003</v>
      </c>
      <c r="Q189" s="458">
        <v>0</v>
      </c>
      <c r="R189" s="458">
        <v>6643.82</v>
      </c>
      <c r="S189" s="458">
        <v>5032.3</v>
      </c>
      <c r="T189" s="458">
        <v>0</v>
      </c>
      <c r="U189" s="46">
        <v>11676.130000000001</v>
      </c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s="115" customFormat="1" hidden="1">
      <c r="A190"/>
      <c r="B190" s="41"/>
      <c r="C190" s="42"/>
      <c r="D190" s="41"/>
      <c r="E190" s="41"/>
      <c r="F190" s="41"/>
      <c r="G190" s="42"/>
      <c r="H190" s="41"/>
      <c r="I190"/>
      <c r="J190" s="41"/>
      <c r="K190" s="122"/>
      <c r="L190" s="458">
        <v>1445.69</v>
      </c>
      <c r="M190" s="458">
        <v>639.91</v>
      </c>
      <c r="N190" s="458">
        <v>0</v>
      </c>
      <c r="O190" s="458">
        <v>566.30000000000007</v>
      </c>
      <c r="P190" s="458">
        <v>552.08000000000004</v>
      </c>
      <c r="Q190" s="458">
        <v>0</v>
      </c>
      <c r="R190" s="458">
        <v>2012</v>
      </c>
      <c r="S190" s="458">
        <v>1192</v>
      </c>
      <c r="T190" s="458">
        <v>0</v>
      </c>
      <c r="U190" s="46">
        <v>3204</v>
      </c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s="115" customFormat="1" hidden="1">
      <c r="A191"/>
      <c r="B191" s="41"/>
      <c r="C191" s="42"/>
      <c r="D191" s="41"/>
      <c r="E191" s="41"/>
      <c r="F191" s="41"/>
      <c r="G191" s="42"/>
      <c r="H191" s="41"/>
      <c r="I191"/>
      <c r="J191" s="41"/>
      <c r="K191" s="122"/>
      <c r="L191" s="458">
        <v>18350.600000000002</v>
      </c>
      <c r="M191" s="458">
        <v>10692.08</v>
      </c>
      <c r="N191" s="458">
        <v>1</v>
      </c>
      <c r="O191" s="458">
        <v>16370.26</v>
      </c>
      <c r="P191" s="458">
        <v>14415.470000000001</v>
      </c>
      <c r="Q191" s="458">
        <v>0</v>
      </c>
      <c r="R191" s="458">
        <v>34720.86</v>
      </c>
      <c r="S191" s="458">
        <v>25107.56</v>
      </c>
      <c r="T191" s="458">
        <v>1</v>
      </c>
      <c r="U191" s="46">
        <v>59829.43</v>
      </c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:43" s="115" customFormat="1" hidden="1">
      <c r="A192"/>
      <c r="B192" s="41"/>
      <c r="C192" s="42"/>
      <c r="D192" s="41"/>
      <c r="E192" s="41"/>
      <c r="F192" s="41"/>
      <c r="G192" s="42"/>
      <c r="H192" s="41"/>
      <c r="I192"/>
      <c r="J192" s="41"/>
      <c r="K192" s="122"/>
      <c r="L192" s="458">
        <v>62.82</v>
      </c>
      <c r="M192" s="458">
        <v>25.080000000000002</v>
      </c>
      <c r="N192" s="458">
        <v>0</v>
      </c>
      <c r="O192" s="458">
        <v>1548.04</v>
      </c>
      <c r="P192" s="458">
        <v>1008.26</v>
      </c>
      <c r="Q192" s="458">
        <v>0</v>
      </c>
      <c r="R192" s="458">
        <v>1610.8600000000001</v>
      </c>
      <c r="S192" s="458">
        <v>1033.3399999999999</v>
      </c>
      <c r="T192" s="458">
        <v>0</v>
      </c>
      <c r="U192" s="46">
        <v>2644.21</v>
      </c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:43" s="115" customFormat="1" ht="13.5" hidden="1" thickBot="1">
      <c r="A193"/>
      <c r="B193" s="41"/>
      <c r="C193" s="42"/>
      <c r="D193" s="41"/>
      <c r="E193" s="41"/>
      <c r="F193" s="41"/>
      <c r="G193" s="42"/>
      <c r="H193" s="41"/>
      <c r="I193"/>
      <c r="J193" s="41"/>
      <c r="K193" s="122"/>
      <c r="L193" s="458">
        <v>78.650000000000006</v>
      </c>
      <c r="M193" s="458">
        <v>43.52</v>
      </c>
      <c r="N193" s="458">
        <v>0</v>
      </c>
      <c r="O193" s="458">
        <v>2111.34</v>
      </c>
      <c r="P193" s="458">
        <v>1800.65</v>
      </c>
      <c r="Q193" s="458">
        <v>0</v>
      </c>
      <c r="R193" s="458">
        <v>2190</v>
      </c>
      <c r="S193" s="458">
        <v>1844.17</v>
      </c>
      <c r="T193" s="458">
        <v>0</v>
      </c>
      <c r="U193" s="46">
        <v>4034.17</v>
      </c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:43" s="115" customFormat="1" ht="14.25" hidden="1" thickTop="1" thickBot="1">
      <c r="A194"/>
      <c r="B194" s="41"/>
      <c r="C194" s="42"/>
      <c r="D194" s="41"/>
      <c r="E194" s="41"/>
      <c r="F194" s="41"/>
      <c r="G194" s="42"/>
      <c r="H194" s="41"/>
      <c r="I194"/>
      <c r="J194" s="41"/>
      <c r="K194" s="122"/>
      <c r="L194" s="459">
        <v>388994.91000000003</v>
      </c>
      <c r="M194" s="459">
        <v>276880.03999999998</v>
      </c>
      <c r="N194" s="459">
        <v>8.6</v>
      </c>
      <c r="O194" s="459">
        <v>644101.73</v>
      </c>
      <c r="P194" s="459">
        <v>518217.13</v>
      </c>
      <c r="Q194" s="459">
        <v>27.21</v>
      </c>
      <c r="R194" s="459">
        <v>1033096.65</v>
      </c>
      <c r="S194" s="459">
        <v>795097.17</v>
      </c>
      <c r="T194" s="459">
        <v>35.82</v>
      </c>
      <c r="U194" s="460">
        <v>1828229.65</v>
      </c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:43" s="115" customFormat="1" ht="13.5" hidden="1" thickTop="1">
      <c r="A195"/>
      <c r="B195" s="41"/>
      <c r="C195" s="42"/>
      <c r="D195" s="41"/>
      <c r="E195" s="41"/>
      <c r="F195" s="41"/>
      <c r="G195" s="42"/>
      <c r="H195" s="41"/>
      <c r="I195"/>
      <c r="J195" s="41"/>
      <c r="K195" s="122"/>
      <c r="L195" s="465"/>
      <c r="M195" s="465"/>
      <c r="N195" s="465"/>
      <c r="O195" s="46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:43" hidden="1"/>
    <row r="197" spans="1:43" hidden="1"/>
    <row r="198" spans="1:43" hidden="1"/>
    <row r="199" spans="1:43" hidden="1"/>
    <row r="200" spans="1:43" hidden="1"/>
    <row r="201" spans="1:43" hidden="1"/>
    <row r="202" spans="1:43" hidden="1"/>
    <row r="203" spans="1:43" hidden="1"/>
    <row r="204" spans="1:43" hidden="1"/>
    <row r="205" spans="1:43" hidden="1"/>
    <row r="206" spans="1:43" hidden="1"/>
    <row r="207" spans="1:43" hidden="1"/>
    <row r="208" spans="1:43" hidden="1"/>
    <row r="209" hidden="1"/>
    <row r="210" hidden="1"/>
  </sheetData>
  <mergeCells count="2">
    <mergeCell ref="B1:H1"/>
    <mergeCell ref="B2:H2"/>
  </mergeCells>
  <printOptions horizontalCentered="1"/>
  <pageMargins left="0.39370078740157483" right="0.39370078740157483" top="0.39370078740157483" bottom="0.39370078740157483" header="0" footer="0"/>
  <pageSetup paperSize="9"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2"/>
  <sheetViews>
    <sheetView showGridLines="0" topLeftCell="B1" zoomScaleNormal="100" workbookViewId="0"/>
  </sheetViews>
  <sheetFormatPr baseColWidth="10" defaultRowHeight="15.75"/>
  <cols>
    <col min="1" max="1" width="0" hidden="1" customWidth="1"/>
    <col min="2" max="2" width="24" style="518" customWidth="1"/>
    <col min="3" max="3" width="13.42578125" style="518" customWidth="1"/>
    <col min="4" max="6" width="11" style="512" customWidth="1"/>
    <col min="7" max="7" width="15.140625" style="512" customWidth="1"/>
    <col min="8" max="8" width="10.85546875" style="512" customWidth="1"/>
    <col min="9" max="9" width="11.42578125" style="512" customWidth="1"/>
    <col min="11" max="12" width="11.42578125" hidden="1" customWidth="1"/>
    <col min="13" max="16" width="0" hidden="1" customWidth="1"/>
  </cols>
  <sheetData>
    <row r="1" spans="1:24" ht="27.4" customHeight="1">
      <c r="B1" s="565" t="s">
        <v>0</v>
      </c>
      <c r="C1" s="565"/>
      <c r="D1" s="570"/>
      <c r="E1" s="570"/>
      <c r="F1" s="570"/>
      <c r="G1" s="570"/>
      <c r="H1" s="570"/>
      <c r="I1" s="570"/>
      <c r="J1" s="566"/>
    </row>
    <row r="2" spans="1:24" ht="21.2" customHeight="1">
      <c r="B2" s="567" t="s">
        <v>187</v>
      </c>
      <c r="C2" s="567"/>
      <c r="D2" s="571"/>
      <c r="E2" s="571"/>
      <c r="F2" s="571"/>
      <c r="G2" s="571"/>
      <c r="H2" s="571"/>
      <c r="I2" s="571"/>
      <c r="J2" s="566"/>
    </row>
    <row r="3" spans="1:24" s="450" customFormat="1" ht="9.1999999999999993" customHeight="1">
      <c r="B3" s="572"/>
      <c r="C3" s="572"/>
      <c r="D3" s="572"/>
      <c r="E3" s="572"/>
      <c r="F3" s="572"/>
      <c r="G3" s="572"/>
      <c r="H3" s="572"/>
      <c r="I3" s="572"/>
      <c r="J3" s="479"/>
    </row>
    <row r="4" spans="1:24" ht="23.25" customHeight="1">
      <c r="B4" s="418" t="str">
        <f>[4]Hoja2!$B$4</f>
        <v>MEDIA MARZO 2020</v>
      </c>
      <c r="C4" s="418"/>
      <c r="D4" s="480"/>
      <c r="E4" s="480"/>
      <c r="F4" s="480"/>
      <c r="G4" s="480"/>
      <c r="H4" s="480"/>
      <c r="I4" s="480"/>
    </row>
    <row r="5" spans="1:24" s="6" customFormat="1" ht="32.1" customHeight="1">
      <c r="B5" s="481"/>
      <c r="C5" s="482" t="s">
        <v>3</v>
      </c>
      <c r="D5" s="15" t="s">
        <v>4</v>
      </c>
      <c r="E5" s="15" t="s">
        <v>5</v>
      </c>
      <c r="F5" s="15" t="s">
        <v>6</v>
      </c>
      <c r="G5" s="483" t="s">
        <v>7</v>
      </c>
      <c r="H5" s="483" t="s">
        <v>8</v>
      </c>
      <c r="I5" s="483" t="s">
        <v>9</v>
      </c>
      <c r="J5" s="483" t="s">
        <v>10</v>
      </c>
      <c r="P5"/>
      <c r="Q5"/>
      <c r="R5"/>
      <c r="S5"/>
      <c r="T5"/>
      <c r="U5"/>
      <c r="V5"/>
      <c r="W5"/>
      <c r="X5"/>
    </row>
    <row r="6" spans="1:24" s="6" customFormat="1" ht="30.95" customHeight="1">
      <c r="B6" s="484" t="s">
        <v>95</v>
      </c>
      <c r="C6" s="484"/>
      <c r="D6" s="485"/>
      <c r="E6" s="485"/>
      <c r="F6" s="485"/>
      <c r="G6" s="486"/>
      <c r="H6" s="486"/>
      <c r="I6" s="486"/>
      <c r="J6" s="487"/>
      <c r="P6"/>
      <c r="Q6"/>
      <c r="R6"/>
      <c r="S6"/>
      <c r="T6"/>
      <c r="U6"/>
      <c r="V6"/>
      <c r="W6"/>
      <c r="X6"/>
    </row>
    <row r="7" spans="1:24" ht="24.75" customHeight="1">
      <c r="A7">
        <v>1</v>
      </c>
      <c r="B7" s="488" t="str">
        <f>[26]Hoja1!C767</f>
        <v>ALEMANIA</v>
      </c>
      <c r="C7" s="488">
        <f>[26]Hoja1!D767</f>
        <v>25998.030000000002</v>
      </c>
      <c r="D7" s="488">
        <f>[26]Hoja1!E767</f>
        <v>25539.22</v>
      </c>
      <c r="E7" s="488">
        <f>[26]Hoja1!F767</f>
        <v>158.54</v>
      </c>
      <c r="F7" s="488">
        <f>[26]Hoja1!G767</f>
        <v>300.27</v>
      </c>
      <c r="G7" s="488">
        <f>[26]Hoja1!H767</f>
        <v>15863.72</v>
      </c>
      <c r="H7" s="488">
        <f>[26]Hoja1!I767</f>
        <v>99.95</v>
      </c>
      <c r="I7" s="488">
        <f>[26]Hoja1!J767</f>
        <v>0</v>
      </c>
      <c r="J7" s="488">
        <f>[26]Hoja1!K767</f>
        <v>41961.72</v>
      </c>
      <c r="K7" s="115">
        <f>SUM(D7:I7)</f>
        <v>41961.7</v>
      </c>
      <c r="L7" s="115">
        <f>J7-K7</f>
        <v>2.0000000004074536E-2</v>
      </c>
    </row>
    <row r="8" spans="1:24" ht="18.600000000000001" customHeight="1">
      <c r="A8">
        <v>2</v>
      </c>
      <c r="B8" s="489" t="str">
        <f>[26]Hoja1!C768</f>
        <v>AUSTRIA</v>
      </c>
      <c r="C8" s="489">
        <f>[26]Hoja1!D768</f>
        <v>2002.45</v>
      </c>
      <c r="D8" s="488">
        <f>[26]Hoja1!E768</f>
        <v>1965.45</v>
      </c>
      <c r="E8" s="489">
        <f>[26]Hoja1!F768</f>
        <v>13</v>
      </c>
      <c r="F8" s="489">
        <f>[26]Hoja1!G768</f>
        <v>24</v>
      </c>
      <c r="G8" s="489">
        <f>[26]Hoja1!H768</f>
        <v>1079.4000000000001</v>
      </c>
      <c r="H8" s="489">
        <f>[26]Hoja1!I768</f>
        <v>5.09</v>
      </c>
      <c r="I8" s="489">
        <f>[26]Hoja1!J768</f>
        <v>0</v>
      </c>
      <c r="J8" s="489">
        <f>[26]Hoja1!K768</f>
        <v>3086.95</v>
      </c>
      <c r="K8" s="115">
        <f>SUM(D8:I8)</f>
        <v>3086.9400000000005</v>
      </c>
      <c r="L8" s="115">
        <f>J8-K8</f>
        <v>9.999999999308784E-3</v>
      </c>
    </row>
    <row r="9" spans="1:24" ht="18.600000000000001" customHeight="1">
      <c r="A9">
        <v>3</v>
      </c>
      <c r="B9" s="489" t="str">
        <f>[26]Hoja1!C769</f>
        <v>BELGICA</v>
      </c>
      <c r="C9" s="489">
        <f>[26]Hoja1!D769</f>
        <v>6074.62</v>
      </c>
      <c r="D9" s="488">
        <f>[26]Hoja1!E769</f>
        <v>5999.22</v>
      </c>
      <c r="E9" s="489">
        <f>[26]Hoja1!F769</f>
        <v>42.95</v>
      </c>
      <c r="F9" s="489">
        <f>[26]Hoja1!G769</f>
        <v>32.450000000000003</v>
      </c>
      <c r="G9" s="489">
        <f>[26]Hoja1!H769</f>
        <v>4108.09</v>
      </c>
      <c r="H9" s="489">
        <f>[26]Hoja1!I769</f>
        <v>34.769999999999996</v>
      </c>
      <c r="I9" s="489">
        <f>[26]Hoja1!J769</f>
        <v>0</v>
      </c>
      <c r="J9" s="489">
        <f>[26]Hoja1!K769</f>
        <v>10217.5</v>
      </c>
      <c r="K9" s="115">
        <f t="shared" ref="K9:K33" si="0">SUM(D9:I9)</f>
        <v>10217.48</v>
      </c>
      <c r="L9" s="115">
        <f t="shared" ref="L9:L72" si="1">J9-K9</f>
        <v>2.0000000000436557E-2</v>
      </c>
    </row>
    <row r="10" spans="1:24" ht="18.600000000000001" customHeight="1">
      <c r="A10">
        <v>4</v>
      </c>
      <c r="B10" s="489" t="str">
        <f>[26]Hoja1!C770</f>
        <v>BULGARIA</v>
      </c>
      <c r="C10" s="489">
        <f>[26]Hoja1!D770</f>
        <v>54966.49</v>
      </c>
      <c r="D10" s="489">
        <f>[26]Hoja1!E770</f>
        <v>40233.81</v>
      </c>
      <c r="E10" s="489">
        <f>[26]Hoja1!F770</f>
        <v>9593.5</v>
      </c>
      <c r="F10" s="489">
        <f>[26]Hoja1!G770</f>
        <v>5139.18</v>
      </c>
      <c r="G10" s="489">
        <f>[26]Hoja1!H770</f>
        <v>7160.6200000000008</v>
      </c>
      <c r="H10" s="489">
        <f>[26]Hoja1!I770</f>
        <v>17.399999999999999</v>
      </c>
      <c r="I10" s="489">
        <f>[26]Hoja1!J770</f>
        <v>0</v>
      </c>
      <c r="J10" s="489">
        <f>[26]Hoja1!K770</f>
        <v>62144.54</v>
      </c>
      <c r="K10" s="115">
        <f t="shared" si="0"/>
        <v>62144.51</v>
      </c>
      <c r="L10" s="115">
        <f t="shared" si="1"/>
        <v>2.9999999998835847E-2</v>
      </c>
      <c r="O10" s="6"/>
    </row>
    <row r="11" spans="1:24" ht="18.600000000000001" customHeight="1">
      <c r="A11">
        <v>5</v>
      </c>
      <c r="B11" s="489" t="str">
        <f>[26]Hoja1!C771</f>
        <v>CHIPRE</v>
      </c>
      <c r="C11" s="489">
        <f>[26]Hoja1!D771</f>
        <v>197.95</v>
      </c>
      <c r="D11" s="489">
        <f>[26]Hoja1!E771</f>
        <v>194.5</v>
      </c>
      <c r="E11" s="489">
        <f>[26]Hoja1!F771</f>
        <v>0.45</v>
      </c>
      <c r="F11" s="489">
        <f>[26]Hoja1!G771</f>
        <v>3</v>
      </c>
      <c r="G11" s="489">
        <f>[26]Hoja1!H771</f>
        <v>42.18</v>
      </c>
      <c r="H11" s="489">
        <f>[26]Hoja1!I771</f>
        <v>0</v>
      </c>
      <c r="I11" s="489">
        <f>[26]Hoja1!J771</f>
        <v>0</v>
      </c>
      <c r="J11" s="489">
        <f>[26]Hoja1!K771</f>
        <v>240.13</v>
      </c>
      <c r="K11" s="115">
        <f t="shared" si="0"/>
        <v>240.13</v>
      </c>
      <c r="L11" s="115">
        <f t="shared" si="1"/>
        <v>0</v>
      </c>
      <c r="X11" s="6"/>
    </row>
    <row r="12" spans="1:24" ht="18.600000000000001" customHeight="1">
      <c r="A12">
        <v>6</v>
      </c>
      <c r="B12" s="489" t="str">
        <f>[26]Hoja1!C772</f>
        <v>CROACIA</v>
      </c>
      <c r="C12" s="489">
        <f>[26]Hoja1!D772</f>
        <v>993.8</v>
      </c>
      <c r="D12" s="489">
        <f>[26]Hoja1!E772</f>
        <v>973.95</v>
      </c>
      <c r="E12" s="489">
        <f>[26]Hoja1!F772</f>
        <v>1.54</v>
      </c>
      <c r="F12" s="489">
        <f>[26]Hoja1!G772</f>
        <v>18.309999999999999</v>
      </c>
      <c r="G12" s="489">
        <f>[26]Hoja1!H772</f>
        <v>286.72000000000003</v>
      </c>
      <c r="H12" s="489">
        <f>[26]Hoja1!I772</f>
        <v>1</v>
      </c>
      <c r="I12" s="489">
        <f>[26]Hoja1!J772</f>
        <v>0</v>
      </c>
      <c r="J12" s="489">
        <f>[26]Hoja1!K772</f>
        <v>1281.54</v>
      </c>
      <c r="K12" s="115">
        <f t="shared" si="0"/>
        <v>1281.52</v>
      </c>
      <c r="L12" s="115">
        <f t="shared" si="1"/>
        <v>1.999999999998181E-2</v>
      </c>
    </row>
    <row r="13" spans="1:24" ht="18.600000000000001" customHeight="1">
      <c r="A13">
        <v>7</v>
      </c>
      <c r="B13" s="489" t="str">
        <f>[26]Hoja1!C773</f>
        <v>DINAMARCA</v>
      </c>
      <c r="C13" s="489">
        <f>[26]Hoja1!D773</f>
        <v>1756.9</v>
      </c>
      <c r="D13" s="489">
        <f>[26]Hoja1!E773</f>
        <v>1744.9</v>
      </c>
      <c r="E13" s="489">
        <f>[26]Hoja1!F773</f>
        <v>5</v>
      </c>
      <c r="F13" s="489">
        <f>[26]Hoja1!G773</f>
        <v>7</v>
      </c>
      <c r="G13" s="489">
        <f>[26]Hoja1!H773</f>
        <v>1469.13</v>
      </c>
      <c r="H13" s="489">
        <f>[26]Hoja1!I773</f>
        <v>8.81</v>
      </c>
      <c r="I13" s="489">
        <f>[26]Hoja1!J773</f>
        <v>0</v>
      </c>
      <c r="J13" s="489">
        <f>[26]Hoja1!K773</f>
        <v>3234.86</v>
      </c>
      <c r="K13" s="115">
        <f t="shared" si="0"/>
        <v>3234.84</v>
      </c>
      <c r="L13" s="115">
        <f t="shared" si="1"/>
        <v>1.999999999998181E-2</v>
      </c>
    </row>
    <row r="14" spans="1:24" ht="18.600000000000001" customHeight="1">
      <c r="A14">
        <v>8</v>
      </c>
      <c r="B14" s="489" t="str">
        <f>[26]Hoja1!C774</f>
        <v>ESLOVAQUIA</v>
      </c>
      <c r="C14" s="489">
        <f>[26]Hoja1!D774</f>
        <v>2385.7999999999997</v>
      </c>
      <c r="D14" s="489">
        <f>[26]Hoja1!E774</f>
        <v>2297.2199999999998</v>
      </c>
      <c r="E14" s="489">
        <f>[26]Hoja1!F774</f>
        <v>36.770000000000003</v>
      </c>
      <c r="F14" s="489">
        <f>[26]Hoja1!G774</f>
        <v>51.81</v>
      </c>
      <c r="G14" s="489">
        <f>[26]Hoja1!H774</f>
        <v>479.68</v>
      </c>
      <c r="H14" s="489">
        <f>[26]Hoja1!I774</f>
        <v>9.81</v>
      </c>
      <c r="I14" s="489">
        <f>[26]Hoja1!J774</f>
        <v>1</v>
      </c>
      <c r="J14" s="489">
        <f>[26]Hoja1!K774</f>
        <v>2876.31</v>
      </c>
      <c r="K14" s="115">
        <f t="shared" si="0"/>
        <v>2876.2899999999995</v>
      </c>
      <c r="L14" s="115">
        <f t="shared" si="1"/>
        <v>2.0000000000436557E-2</v>
      </c>
    </row>
    <row r="15" spans="1:24" ht="18.600000000000001" customHeight="1">
      <c r="A15">
        <v>9</v>
      </c>
      <c r="B15" s="489" t="str">
        <f>[26]Hoja1!C775</f>
        <v>ESLOVENIA</v>
      </c>
      <c r="C15" s="489">
        <f>[26]Hoja1!D775</f>
        <v>713.49</v>
      </c>
      <c r="D15" s="489">
        <f>[26]Hoja1!E775</f>
        <v>703.09</v>
      </c>
      <c r="E15" s="489">
        <f>[26]Hoja1!F775</f>
        <v>5.4</v>
      </c>
      <c r="F15" s="489">
        <f>[26]Hoja1!G775</f>
        <v>5</v>
      </c>
      <c r="G15" s="489">
        <f>[26]Hoja1!H775</f>
        <v>193.13</v>
      </c>
      <c r="H15" s="489">
        <f>[26]Hoja1!I775</f>
        <v>2</v>
      </c>
      <c r="I15" s="489">
        <f>[26]Hoja1!J775</f>
        <v>0</v>
      </c>
      <c r="J15" s="489">
        <f>[26]Hoja1!K775</f>
        <v>908.63</v>
      </c>
      <c r="K15" s="115">
        <f t="shared" si="0"/>
        <v>908.62</v>
      </c>
      <c r="L15" s="115">
        <f t="shared" si="1"/>
        <v>9.9999999999909051E-3</v>
      </c>
    </row>
    <row r="16" spans="1:24" ht="18.600000000000001" customHeight="1">
      <c r="A16">
        <v>10</v>
      </c>
      <c r="B16" s="489" t="str">
        <f>[26]Hoja1!C776</f>
        <v>ESTONIA</v>
      </c>
      <c r="C16" s="489">
        <f>[26]Hoja1!D776</f>
        <v>604.4</v>
      </c>
      <c r="D16" s="489">
        <f>[26]Hoja1!E776</f>
        <v>574.4</v>
      </c>
      <c r="E16" s="489">
        <f>[26]Hoja1!F776</f>
        <v>14</v>
      </c>
      <c r="F16" s="489">
        <f>[26]Hoja1!G776</f>
        <v>16</v>
      </c>
      <c r="G16" s="489">
        <f>[26]Hoja1!H776</f>
        <v>259.18</v>
      </c>
      <c r="H16" s="489">
        <f>[26]Hoja1!I776</f>
        <v>4.2200000000000006</v>
      </c>
      <c r="I16" s="489">
        <f>[26]Hoja1!J776</f>
        <v>0</v>
      </c>
      <c r="J16" s="489">
        <f>[26]Hoja1!K776</f>
        <v>867.81</v>
      </c>
      <c r="K16" s="115">
        <f t="shared" si="0"/>
        <v>867.8</v>
      </c>
      <c r="L16" s="115">
        <f t="shared" si="1"/>
        <v>9.9999999999909051E-3</v>
      </c>
    </row>
    <row r="17" spans="1:24" ht="18.600000000000001" customHeight="1">
      <c r="A17">
        <v>11</v>
      </c>
      <c r="B17" s="489" t="str">
        <f>[26]Hoja1!C777</f>
        <v>FINLANDIA</v>
      </c>
      <c r="C17" s="489">
        <f>[26]Hoja1!D777</f>
        <v>2392.89</v>
      </c>
      <c r="D17" s="489">
        <f>[26]Hoja1!E777</f>
        <v>2383.81</v>
      </c>
      <c r="E17" s="489">
        <f>[26]Hoja1!F777</f>
        <v>1.4</v>
      </c>
      <c r="F17" s="489">
        <f>[26]Hoja1!G777</f>
        <v>7.68</v>
      </c>
      <c r="G17" s="489">
        <f>[26]Hoja1!H777</f>
        <v>951.81</v>
      </c>
      <c r="H17" s="489">
        <f>[26]Hoja1!I777</f>
        <v>3</v>
      </c>
      <c r="I17" s="489">
        <f>[26]Hoja1!J777</f>
        <v>0</v>
      </c>
      <c r="J17" s="489">
        <f>[26]Hoja1!K777</f>
        <v>3347.72</v>
      </c>
      <c r="K17" s="115">
        <f t="shared" si="0"/>
        <v>3347.7</v>
      </c>
      <c r="L17" s="115">
        <f t="shared" si="1"/>
        <v>1.999999999998181E-2</v>
      </c>
    </row>
    <row r="18" spans="1:24" ht="18.600000000000001" customHeight="1">
      <c r="A18">
        <v>12</v>
      </c>
      <c r="B18" s="489" t="str">
        <f>[26]Hoja1!C778</f>
        <v>FRANCIA</v>
      </c>
      <c r="C18" s="489">
        <f>[26]Hoja1!D778</f>
        <v>36729.9</v>
      </c>
      <c r="D18" s="489">
        <f>[26]Hoja1!E778</f>
        <v>36358</v>
      </c>
      <c r="E18" s="489">
        <f>[26]Hoja1!F778</f>
        <v>203.22</v>
      </c>
      <c r="F18" s="489">
        <f>[26]Hoja1!G778</f>
        <v>168.68</v>
      </c>
      <c r="G18" s="489">
        <f>[26]Hoja1!H778</f>
        <v>13082.81</v>
      </c>
      <c r="H18" s="489">
        <f>[26]Hoja1!I778</f>
        <v>76.63</v>
      </c>
      <c r="I18" s="489">
        <f>[26]Hoja1!J778</f>
        <v>0</v>
      </c>
      <c r="J18" s="489">
        <f>[26]Hoja1!K778</f>
        <v>49889.36</v>
      </c>
      <c r="K18" s="115">
        <f t="shared" si="0"/>
        <v>49889.34</v>
      </c>
      <c r="L18" s="115">
        <f t="shared" si="1"/>
        <v>2.0000000004074536E-2</v>
      </c>
    </row>
    <row r="19" spans="1:24" ht="18.600000000000001" customHeight="1">
      <c r="A19">
        <v>13</v>
      </c>
      <c r="B19" s="489" t="str">
        <f>[26]Hoja1!C779</f>
        <v>GRECIA</v>
      </c>
      <c r="C19" s="489">
        <f>[26]Hoja1!D779</f>
        <v>2301.44</v>
      </c>
      <c r="D19" s="489">
        <f>[26]Hoja1!E779</f>
        <v>2287.86</v>
      </c>
      <c r="E19" s="489">
        <f>[26]Hoja1!F779</f>
        <v>5.54</v>
      </c>
      <c r="F19" s="489">
        <f>[26]Hoja1!G779</f>
        <v>8.0399999999999991</v>
      </c>
      <c r="G19" s="489">
        <f>[26]Hoja1!H779</f>
        <v>502.86</v>
      </c>
      <c r="H19" s="489">
        <f>[26]Hoja1!I779</f>
        <v>5.5</v>
      </c>
      <c r="I19" s="489">
        <f>[26]Hoja1!J779</f>
        <v>0</v>
      </c>
      <c r="J19" s="489">
        <f>[26]Hoja1!K779</f>
        <v>2809.81</v>
      </c>
      <c r="K19" s="115">
        <f t="shared" si="0"/>
        <v>2809.8</v>
      </c>
      <c r="L19" s="115">
        <f t="shared" si="1"/>
        <v>9.9999999997635314E-3</v>
      </c>
    </row>
    <row r="20" spans="1:24" ht="18.600000000000001" customHeight="1">
      <c r="A20">
        <v>14</v>
      </c>
      <c r="B20" s="489" t="str">
        <f>[26]Hoja1!C780</f>
        <v>HUNGRIA</v>
      </c>
      <c r="C20" s="489">
        <f>[26]Hoja1!D780</f>
        <v>3257.27</v>
      </c>
      <c r="D20" s="489">
        <f>[26]Hoja1!E780</f>
        <v>3141.27</v>
      </c>
      <c r="E20" s="489">
        <f>[26]Hoja1!F780</f>
        <v>55</v>
      </c>
      <c r="F20" s="489">
        <f>[26]Hoja1!G780</f>
        <v>61</v>
      </c>
      <c r="G20" s="489">
        <f>[26]Hoja1!H780</f>
        <v>1104.5899999999999</v>
      </c>
      <c r="H20" s="489">
        <f>[26]Hoja1!I780</f>
        <v>3.95</v>
      </c>
      <c r="I20" s="489">
        <f>[26]Hoja1!J780</f>
        <v>0</v>
      </c>
      <c r="J20" s="489">
        <f>[26]Hoja1!K780</f>
        <v>4365.8100000000004</v>
      </c>
      <c r="K20" s="115">
        <f t="shared" si="0"/>
        <v>4365.8099999999995</v>
      </c>
      <c r="L20" s="115">
        <f t="shared" si="1"/>
        <v>0</v>
      </c>
    </row>
    <row r="21" spans="1:24" ht="18.600000000000001" customHeight="1">
      <c r="A21">
        <v>15</v>
      </c>
      <c r="B21" s="489" t="str">
        <f>[26]Hoja1!C781</f>
        <v>IRLANDA</v>
      </c>
      <c r="C21" s="489">
        <f>[26]Hoja1!D781</f>
        <v>4989.18</v>
      </c>
      <c r="D21" s="489">
        <f>[26]Hoja1!E781</f>
        <v>4969.18</v>
      </c>
      <c r="E21" s="489">
        <f>[26]Hoja1!F781</f>
        <v>5</v>
      </c>
      <c r="F21" s="489">
        <f>[26]Hoja1!G781</f>
        <v>15</v>
      </c>
      <c r="G21" s="489">
        <f>[26]Hoja1!H781</f>
        <v>2063.4</v>
      </c>
      <c r="H21" s="489">
        <f>[26]Hoja1!I781</f>
        <v>10.63</v>
      </c>
      <c r="I21" s="489">
        <f>[26]Hoja1!J781</f>
        <v>0</v>
      </c>
      <c r="J21" s="489">
        <f>[26]Hoja1!K781</f>
        <v>7063.22</v>
      </c>
      <c r="K21" s="115">
        <f t="shared" si="0"/>
        <v>7063.21</v>
      </c>
      <c r="L21" s="115">
        <f t="shared" si="1"/>
        <v>1.0000000000218279E-2</v>
      </c>
      <c r="X21" s="6"/>
    </row>
    <row r="22" spans="1:24" ht="18.600000000000001" customHeight="1">
      <c r="A22">
        <v>16</v>
      </c>
      <c r="B22" s="489" t="str">
        <f>[26]Hoja1!C782</f>
        <v>ITALIA</v>
      </c>
      <c r="C22" s="489">
        <f>[26]Hoja1!D782</f>
        <v>95115.299999999988</v>
      </c>
      <c r="D22" s="489">
        <f>[26]Hoja1!E782</f>
        <v>94104.18</v>
      </c>
      <c r="E22" s="489">
        <f>[26]Hoja1!F782</f>
        <v>267.89999999999998</v>
      </c>
      <c r="F22" s="489">
        <f>[26]Hoja1!G782</f>
        <v>743.22</v>
      </c>
      <c r="G22" s="489">
        <f>[26]Hoja1!H782</f>
        <v>29277.72</v>
      </c>
      <c r="H22" s="489">
        <f>[26]Hoja1!I782</f>
        <v>186.81</v>
      </c>
      <c r="I22" s="489">
        <f>[26]Hoja1!J782</f>
        <v>0</v>
      </c>
      <c r="J22" s="489">
        <f>[26]Hoja1!K782</f>
        <v>124579.86</v>
      </c>
      <c r="K22" s="115">
        <f t="shared" si="0"/>
        <v>124579.82999999999</v>
      </c>
      <c r="L22" s="115">
        <f t="shared" si="1"/>
        <v>3.0000000013387762E-2</v>
      </c>
    </row>
    <row r="23" spans="1:24" ht="18.600000000000001" customHeight="1">
      <c r="A23">
        <v>17</v>
      </c>
      <c r="B23" s="489" t="str">
        <f>[26]Hoja1!C783</f>
        <v>LETONIA</v>
      </c>
      <c r="C23" s="489">
        <f>[26]Hoja1!D783</f>
        <v>1437.22</v>
      </c>
      <c r="D23" s="489">
        <f>[26]Hoja1!E783</f>
        <v>1310.5</v>
      </c>
      <c r="E23" s="489">
        <f>[26]Hoja1!F783</f>
        <v>97.77</v>
      </c>
      <c r="F23" s="489">
        <f>[26]Hoja1!G783</f>
        <v>28.95</v>
      </c>
      <c r="G23" s="489">
        <f>[26]Hoja1!H783</f>
        <v>436.72</v>
      </c>
      <c r="H23" s="489">
        <f>[26]Hoja1!I783</f>
        <v>9.7200000000000006</v>
      </c>
      <c r="I23" s="489">
        <f>[26]Hoja1!J783</f>
        <v>0</v>
      </c>
      <c r="J23" s="489">
        <f>[26]Hoja1!K783</f>
        <v>1883.68</v>
      </c>
      <c r="K23" s="115">
        <f t="shared" si="0"/>
        <v>1883.66</v>
      </c>
      <c r="L23" s="115">
        <f t="shared" si="1"/>
        <v>1.999999999998181E-2</v>
      </c>
      <c r="P23" s="6"/>
      <c r="Q23" s="6"/>
      <c r="R23" s="6"/>
      <c r="S23" s="6"/>
      <c r="T23" s="6"/>
      <c r="U23" s="6"/>
      <c r="V23" s="6"/>
      <c r="W23" s="6"/>
    </row>
    <row r="24" spans="1:24" ht="18.600000000000001" customHeight="1">
      <c r="A24">
        <v>18</v>
      </c>
      <c r="B24" s="489" t="str">
        <f>[26]Hoja1!C784</f>
        <v>LITUANIA</v>
      </c>
      <c r="C24" s="489">
        <f>[26]Hoja1!D784</f>
        <v>6683.8499999999995</v>
      </c>
      <c r="D24" s="489">
        <f>[26]Hoja1!E784</f>
        <v>5166.8999999999996</v>
      </c>
      <c r="E24" s="489">
        <f>[26]Hoja1!F784</f>
        <v>1359</v>
      </c>
      <c r="F24" s="489">
        <f>[26]Hoja1!G784</f>
        <v>157.94999999999999</v>
      </c>
      <c r="G24" s="489">
        <f>[26]Hoja1!H784</f>
        <v>1181.4000000000001</v>
      </c>
      <c r="H24" s="489">
        <f>[26]Hoja1!I784</f>
        <v>11.63</v>
      </c>
      <c r="I24" s="489">
        <f>[26]Hoja1!J784</f>
        <v>0</v>
      </c>
      <c r="J24" s="489">
        <f>[26]Hoja1!K784</f>
        <v>7876.9</v>
      </c>
      <c r="K24" s="115">
        <f t="shared" si="0"/>
        <v>7876.88</v>
      </c>
      <c r="L24" s="115">
        <f t="shared" si="1"/>
        <v>1.9999999999527063E-2</v>
      </c>
    </row>
    <row r="25" spans="1:24" ht="18.600000000000001" customHeight="1">
      <c r="A25">
        <v>20</v>
      </c>
      <c r="B25" s="489" t="str">
        <f>[26]Hoja1!C785</f>
        <v>LUXEMBURGO</v>
      </c>
      <c r="C25" s="489">
        <f>[26]Hoja1!D785</f>
        <v>107.9</v>
      </c>
      <c r="D25" s="489">
        <f>[26]Hoja1!E785</f>
        <v>101.9</v>
      </c>
      <c r="E25" s="489">
        <f>[26]Hoja1!F785</f>
        <v>4</v>
      </c>
      <c r="F25" s="489">
        <f>[26]Hoja1!G785</f>
        <v>2</v>
      </c>
      <c r="G25" s="489">
        <f>[26]Hoja1!H785</f>
        <v>48.36</v>
      </c>
      <c r="H25" s="489">
        <f>[26]Hoja1!I785</f>
        <v>1</v>
      </c>
      <c r="I25" s="489">
        <f>[26]Hoja1!J785</f>
        <v>0</v>
      </c>
      <c r="J25" s="489">
        <f>[26]Hoja1!K785</f>
        <v>157.27000000000001</v>
      </c>
      <c r="K25" s="115">
        <f t="shared" si="0"/>
        <v>157.26</v>
      </c>
      <c r="L25" s="115">
        <f t="shared" si="1"/>
        <v>1.0000000000019327E-2</v>
      </c>
    </row>
    <row r="26" spans="1:24" ht="18.600000000000001" customHeight="1">
      <c r="A26">
        <v>21</v>
      </c>
      <c r="B26" s="489" t="str">
        <f>[26]Hoja1!C786</f>
        <v>MALTA</v>
      </c>
      <c r="C26" s="489">
        <f>[26]Hoja1!D786</f>
        <v>124.53</v>
      </c>
      <c r="D26" s="489">
        <f>[26]Hoja1!E786</f>
        <v>112.9</v>
      </c>
      <c r="E26" s="489">
        <f>[26]Hoja1!F786</f>
        <v>9.6300000000000008</v>
      </c>
      <c r="F26" s="489">
        <f>[26]Hoja1!G786</f>
        <v>2</v>
      </c>
      <c r="G26" s="489">
        <f>[26]Hoja1!H786</f>
        <v>36.630000000000003</v>
      </c>
      <c r="H26" s="489">
        <f>[26]Hoja1!I786</f>
        <v>0</v>
      </c>
      <c r="I26" s="489">
        <f>[26]Hoja1!J786</f>
        <v>0</v>
      </c>
      <c r="J26" s="489">
        <f>[26]Hoja1!K786</f>
        <v>161.18</v>
      </c>
      <c r="K26" s="115">
        <f t="shared" si="0"/>
        <v>161.16</v>
      </c>
      <c r="L26" s="115">
        <f t="shared" si="1"/>
        <v>2.0000000000010232E-2</v>
      </c>
    </row>
    <row r="27" spans="1:24" ht="18.600000000000001" customHeight="1">
      <c r="A27">
        <v>22</v>
      </c>
      <c r="B27" s="489" t="str">
        <f>[26]Hoja1!C787</f>
        <v>PAISES BAJOS</v>
      </c>
      <c r="C27" s="489">
        <f>[26]Hoja1!D787</f>
        <v>9465.9000000000015</v>
      </c>
      <c r="D27" s="489">
        <f>[26]Hoja1!E787</f>
        <v>9325.86</v>
      </c>
      <c r="E27" s="489">
        <f>[26]Hoja1!F787</f>
        <v>65.45</v>
      </c>
      <c r="F27" s="489">
        <f>[26]Hoja1!G787</f>
        <v>74.59</v>
      </c>
      <c r="G27" s="489">
        <f>[26]Hoja1!H787</f>
        <v>6105.5300000000007</v>
      </c>
      <c r="H27" s="489">
        <f>[26]Hoja1!I787</f>
        <v>38.450000000000003</v>
      </c>
      <c r="I27" s="489">
        <f>[26]Hoja1!J787</f>
        <v>0</v>
      </c>
      <c r="J27" s="489">
        <f>[26]Hoja1!K787</f>
        <v>15609.9</v>
      </c>
      <c r="K27" s="115">
        <f t="shared" si="0"/>
        <v>15609.880000000003</v>
      </c>
      <c r="L27" s="115">
        <f t="shared" si="1"/>
        <v>1.9999999996798579E-2</v>
      </c>
    </row>
    <row r="28" spans="1:24" ht="18.600000000000001" customHeight="1">
      <c r="A28">
        <v>23</v>
      </c>
      <c r="B28" s="489" t="str">
        <f>[26]Hoja1!C788</f>
        <v>POLONIA</v>
      </c>
      <c r="C28" s="489">
        <f>[26]Hoja1!D788</f>
        <v>23679.63</v>
      </c>
      <c r="D28" s="489">
        <f>[26]Hoja1!E788</f>
        <v>20008.95</v>
      </c>
      <c r="E28" s="489">
        <f>[26]Hoja1!F788</f>
        <v>1735.18</v>
      </c>
      <c r="F28" s="489">
        <f>[26]Hoja1!G788</f>
        <v>1935.5</v>
      </c>
      <c r="G28" s="489">
        <f>[26]Hoja1!H788</f>
        <v>4491.3100000000004</v>
      </c>
      <c r="H28" s="489">
        <f>[26]Hoja1!I788</f>
        <v>25.68</v>
      </c>
      <c r="I28" s="489">
        <f>[26]Hoja1!J788</f>
        <v>28</v>
      </c>
      <c r="J28" s="489">
        <f>[26]Hoja1!K788</f>
        <v>28224.63</v>
      </c>
      <c r="K28" s="115">
        <f t="shared" si="0"/>
        <v>28224.620000000003</v>
      </c>
      <c r="L28" s="115">
        <f t="shared" si="1"/>
        <v>9.9999999983992893E-3</v>
      </c>
    </row>
    <row r="29" spans="1:24" ht="18.600000000000001" customHeight="1">
      <c r="A29">
        <v>24</v>
      </c>
      <c r="B29" s="489" t="str">
        <f>[26]Hoja1!C789</f>
        <v>PORTUGAL</v>
      </c>
      <c r="C29" s="489">
        <f>[26]Hoja1!D789</f>
        <v>46849.020000000004</v>
      </c>
      <c r="D29" s="489">
        <f>[26]Hoja1!E789</f>
        <v>43658.400000000001</v>
      </c>
      <c r="E29" s="489">
        <f>[26]Hoja1!F789</f>
        <v>1619.72</v>
      </c>
      <c r="F29" s="489">
        <f>[26]Hoja1!G789</f>
        <v>1570.9</v>
      </c>
      <c r="G29" s="489">
        <f>[26]Hoja1!H789</f>
        <v>8126.85</v>
      </c>
      <c r="H29" s="489">
        <f>[26]Hoja1!I789</f>
        <v>271</v>
      </c>
      <c r="I29" s="489">
        <f>[26]Hoja1!J789</f>
        <v>0</v>
      </c>
      <c r="J29" s="489">
        <f>[26]Hoja1!K789</f>
        <v>55246.9</v>
      </c>
      <c r="K29" s="115">
        <f t="shared" si="0"/>
        <v>55246.87</v>
      </c>
      <c r="L29" s="115">
        <f t="shared" si="1"/>
        <v>2.9999999998835847E-2</v>
      </c>
      <c r="P29" s="6"/>
      <c r="Q29" s="6"/>
      <c r="R29" s="6"/>
      <c r="S29" s="6"/>
      <c r="T29" s="6"/>
      <c r="U29" s="6"/>
      <c r="V29" s="6"/>
      <c r="W29" s="6"/>
    </row>
    <row r="30" spans="1:24" ht="18.600000000000001" customHeight="1">
      <c r="A30">
        <v>25</v>
      </c>
      <c r="B30" s="489" t="str">
        <f>[26]Hoja1!C790</f>
        <v>REPUBLICA CHECA</v>
      </c>
      <c r="C30" s="489">
        <f>[26]Hoja1!D790</f>
        <v>2620.7200000000003</v>
      </c>
      <c r="D30" s="489">
        <f>[26]Hoja1!E790</f>
        <v>2511.59</v>
      </c>
      <c r="E30" s="489">
        <f>[26]Hoja1!F790</f>
        <v>72.86</v>
      </c>
      <c r="F30" s="489">
        <f>[26]Hoja1!G790</f>
        <v>36.270000000000003</v>
      </c>
      <c r="G30" s="489">
        <f>[26]Hoja1!H790</f>
        <v>666.5</v>
      </c>
      <c r="H30" s="489">
        <f>[26]Hoja1!I790</f>
        <v>6</v>
      </c>
      <c r="I30" s="489">
        <f>[26]Hoja1!J790</f>
        <v>5</v>
      </c>
      <c r="J30" s="489">
        <f>[26]Hoja1!K790</f>
        <v>3298.22</v>
      </c>
      <c r="K30" s="115">
        <f t="shared" si="0"/>
        <v>3298.2200000000003</v>
      </c>
      <c r="L30" s="115">
        <f t="shared" si="1"/>
        <v>0</v>
      </c>
    </row>
    <row r="31" spans="1:24" ht="18.600000000000001" customHeight="1">
      <c r="A31">
        <v>26</v>
      </c>
      <c r="B31" s="489" t="str">
        <f>[26]Hoja1!C791</f>
        <v>RUMANIA</v>
      </c>
      <c r="C31" s="489">
        <f>[26]Hoja1!D791</f>
        <v>301786.90000000002</v>
      </c>
      <c r="D31" s="489">
        <f>[26]Hoja1!E791</f>
        <v>209502.13</v>
      </c>
      <c r="E31" s="489">
        <f>[26]Hoja1!F791</f>
        <v>60117.5</v>
      </c>
      <c r="F31" s="489">
        <f>[26]Hoja1!G791</f>
        <v>32167.27</v>
      </c>
      <c r="G31" s="489">
        <f>[26]Hoja1!H791</f>
        <v>39571.31</v>
      </c>
      <c r="H31" s="489">
        <f>[26]Hoja1!I791</f>
        <v>142.26999999999998</v>
      </c>
      <c r="I31" s="489">
        <f>[26]Hoja1!J791</f>
        <v>2</v>
      </c>
      <c r="J31" s="489">
        <f>[26]Hoja1!K791</f>
        <v>341502.5</v>
      </c>
      <c r="K31" s="115">
        <f t="shared" si="0"/>
        <v>341502.48000000004</v>
      </c>
      <c r="L31" s="115">
        <f t="shared" si="1"/>
        <v>1.9999999960418791E-2</v>
      </c>
    </row>
    <row r="32" spans="1:24" ht="18.600000000000001" customHeight="1">
      <c r="A32">
        <v>27</v>
      </c>
      <c r="B32" s="489" t="str">
        <f>[26]Hoja1!C792</f>
        <v>SUECIA</v>
      </c>
      <c r="C32" s="489">
        <f>[26]Hoja1!D792</f>
        <v>4660.7700000000004</v>
      </c>
      <c r="D32" s="489">
        <f>[26]Hoja1!E792</f>
        <v>4650.5</v>
      </c>
      <c r="E32" s="489">
        <f>[26]Hoja1!F792</f>
        <v>0.27</v>
      </c>
      <c r="F32" s="489">
        <f>[26]Hoja1!G792</f>
        <v>10</v>
      </c>
      <c r="G32" s="489">
        <f>[26]Hoja1!H792</f>
        <v>2652.36</v>
      </c>
      <c r="H32" s="489">
        <f>[26]Hoja1!I792</f>
        <v>7.63</v>
      </c>
      <c r="I32" s="489">
        <f>[26]Hoja1!J792</f>
        <v>0</v>
      </c>
      <c r="J32" s="489">
        <f>[26]Hoja1!K792</f>
        <v>7320.77</v>
      </c>
      <c r="K32" s="115">
        <f t="shared" si="0"/>
        <v>7320.7600000000011</v>
      </c>
      <c r="L32" s="115">
        <f t="shared" si="1"/>
        <v>9.999999999308784E-3</v>
      </c>
    </row>
    <row r="33" spans="1:24" ht="21.4" customHeight="1">
      <c r="A33" s="115"/>
      <c r="B33" s="490" t="s">
        <v>188</v>
      </c>
      <c r="C33" s="491">
        <f>[4]Hoja2!C7</f>
        <v>637896.63</v>
      </c>
      <c r="D33" s="492">
        <f>[4]Hoja2!D7</f>
        <v>519819.81</v>
      </c>
      <c r="E33" s="492">
        <f>[4]Hoja2!E7</f>
        <v>75490.679999999993</v>
      </c>
      <c r="F33" s="492">
        <f>[4]Hoja2!F7</f>
        <v>42586.13</v>
      </c>
      <c r="G33" s="491">
        <f>[4]Hoja2!G7</f>
        <v>141242.16999999998</v>
      </c>
      <c r="H33" s="491">
        <f>[4]Hoja2!H7</f>
        <v>983.03</v>
      </c>
      <c r="I33" s="491">
        <f>[4]Hoja2!I7</f>
        <v>36</v>
      </c>
      <c r="J33" s="491">
        <f>[4]Hoja2!J7</f>
        <v>780157.86</v>
      </c>
      <c r="K33" s="115">
        <f t="shared" si="0"/>
        <v>780157.82000000007</v>
      </c>
      <c r="L33" s="115">
        <f t="shared" si="1"/>
        <v>3.9999999920837581E-2</v>
      </c>
      <c r="M33" s="115">
        <f>SUM(J7:J32)</f>
        <v>780157.72000000009</v>
      </c>
    </row>
    <row r="34" spans="1:24" ht="24" customHeight="1">
      <c r="B34" s="493" t="s">
        <v>96</v>
      </c>
      <c r="C34" s="493"/>
      <c r="D34" s="494"/>
      <c r="E34" s="494"/>
      <c r="F34" s="494"/>
      <c r="G34" s="495"/>
      <c r="H34" s="495"/>
      <c r="I34" s="495"/>
      <c r="J34" s="496"/>
      <c r="K34" s="115"/>
      <c r="L34" s="115">
        <f t="shared" si="1"/>
        <v>0</v>
      </c>
    </row>
    <row r="35" spans="1:24" s="6" customFormat="1" ht="18.600000000000001" customHeight="1">
      <c r="A35" s="6">
        <v>1</v>
      </c>
      <c r="B35" s="497" t="str">
        <f>[26]Hoja1!C794</f>
        <v>MARRUECOS</v>
      </c>
      <c r="C35" s="488">
        <f>[26]Hoja1!D794</f>
        <v>244074.47999999998</v>
      </c>
      <c r="D35" s="488">
        <f>[26]Hoja1!E794</f>
        <v>141558.39999999999</v>
      </c>
      <c r="E35" s="488">
        <f>[26]Hoja1!F794</f>
        <v>90257.31</v>
      </c>
      <c r="F35" s="488">
        <f>[26]Hoja1!G794</f>
        <v>12258.77</v>
      </c>
      <c r="G35" s="488">
        <f>[26]Hoja1!H794</f>
        <v>23672.400000000001</v>
      </c>
      <c r="H35" s="488">
        <f>[26]Hoja1!I794</f>
        <v>816.13</v>
      </c>
      <c r="I35" s="488">
        <f>[26]Hoja1!J794</f>
        <v>1</v>
      </c>
      <c r="J35" s="488">
        <f>[26]Hoja1!K794</f>
        <v>268564.03999999998</v>
      </c>
      <c r="K35" s="115">
        <f>SUM(D35:I35)</f>
        <v>268564.01</v>
      </c>
      <c r="L35" s="115">
        <f t="shared" si="1"/>
        <v>2.9999999969732016E-2</v>
      </c>
      <c r="O35"/>
      <c r="P35"/>
      <c r="Q35"/>
      <c r="R35"/>
      <c r="S35"/>
      <c r="T35"/>
      <c r="U35"/>
      <c r="V35"/>
      <c r="W35"/>
      <c r="X35"/>
    </row>
    <row r="36" spans="1:24" ht="18.600000000000001" customHeight="1">
      <c r="A36">
        <v>2</v>
      </c>
      <c r="B36" s="497" t="str">
        <f>[26]Hoja1!C795</f>
        <v>CHINA</v>
      </c>
      <c r="C36" s="488">
        <f>[26]Hoja1!D795</f>
        <v>34678.35</v>
      </c>
      <c r="D36" s="488">
        <f>[26]Hoja1!E795</f>
        <v>34118.5</v>
      </c>
      <c r="E36" s="488">
        <f>[26]Hoja1!F795</f>
        <v>61.81</v>
      </c>
      <c r="F36" s="488">
        <f>[26]Hoja1!G795</f>
        <v>498.04</v>
      </c>
      <c r="G36" s="488">
        <f>[26]Hoja1!H795</f>
        <v>55190.95</v>
      </c>
      <c r="H36" s="488">
        <f>[26]Hoja1!I795</f>
        <v>1</v>
      </c>
      <c r="I36" s="488">
        <f>[26]Hoja1!J795</f>
        <v>0</v>
      </c>
      <c r="J36" s="488">
        <f>[26]Hoja1!K795</f>
        <v>89870.31</v>
      </c>
      <c r="K36" s="115">
        <f>SUM(D36:I36)</f>
        <v>89870.299999999988</v>
      </c>
      <c r="L36" s="115">
        <f t="shared" si="1"/>
        <v>1.0000000009313226E-2</v>
      </c>
    </row>
    <row r="37" spans="1:24" ht="18.600000000000001" customHeight="1">
      <c r="A37">
        <v>3</v>
      </c>
      <c r="B37" s="497" t="str">
        <f>[26]Hoja1!C796</f>
        <v>COLOMBIA</v>
      </c>
      <c r="C37" s="488">
        <f>[26]Hoja1!D796</f>
        <v>66795.86</v>
      </c>
      <c r="D37" s="488">
        <f>[26]Hoja1!E796</f>
        <v>59180.59</v>
      </c>
      <c r="E37" s="488">
        <f>[26]Hoja1!F796</f>
        <v>1757</v>
      </c>
      <c r="F37" s="488">
        <f>[26]Hoja1!G796</f>
        <v>5858.27</v>
      </c>
      <c r="G37" s="488">
        <f>[26]Hoja1!H796</f>
        <v>7603.7599999999993</v>
      </c>
      <c r="H37" s="488">
        <f>[26]Hoja1!I796</f>
        <v>25.22</v>
      </c>
      <c r="I37" s="488">
        <f>[26]Hoja1!J796</f>
        <v>0</v>
      </c>
      <c r="J37" s="488">
        <f>[26]Hoja1!K796</f>
        <v>74424.86</v>
      </c>
      <c r="K37" s="115">
        <f t="shared" ref="K37:K45" si="2">SUM(D37:I37)</f>
        <v>74424.84</v>
      </c>
      <c r="L37" s="115">
        <f t="shared" si="1"/>
        <v>2.0000000004074536E-2</v>
      </c>
    </row>
    <row r="38" spans="1:24" ht="18.600000000000001" customHeight="1">
      <c r="A38">
        <v>4</v>
      </c>
      <c r="B38" s="497" t="str">
        <f>[26]Hoja1!C797</f>
        <v>ECUADOR</v>
      </c>
      <c r="C38" s="488">
        <f>[26]Hoja1!D797</f>
        <v>64693.31</v>
      </c>
      <c r="D38" s="488">
        <f>[26]Hoja1!E797</f>
        <v>47905.77</v>
      </c>
      <c r="E38" s="488">
        <f>[26]Hoja1!F797</f>
        <v>11003.09</v>
      </c>
      <c r="F38" s="488">
        <f>[26]Hoja1!G797</f>
        <v>5784.45</v>
      </c>
      <c r="G38" s="488">
        <f>[26]Hoja1!H797</f>
        <v>5128.67</v>
      </c>
      <c r="H38" s="488">
        <f>[26]Hoja1!I797</f>
        <v>13.4</v>
      </c>
      <c r="I38" s="488">
        <f>[26]Hoja1!J797</f>
        <v>0</v>
      </c>
      <c r="J38" s="488">
        <f>[26]Hoja1!K797</f>
        <v>69835.399999999994</v>
      </c>
      <c r="K38" s="115">
        <f t="shared" si="2"/>
        <v>69835.37999999999</v>
      </c>
      <c r="L38" s="115">
        <f t="shared" si="1"/>
        <v>2.0000000004074536E-2</v>
      </c>
    </row>
    <row r="39" spans="1:24" ht="18.600000000000001" customHeight="1">
      <c r="A39">
        <v>5</v>
      </c>
      <c r="B39" s="497" t="str">
        <f>[26]Hoja1!C798</f>
        <v>REINO UNIDO</v>
      </c>
      <c r="C39" s="488">
        <f>[26]Hoja1!D798</f>
        <v>42229.67</v>
      </c>
      <c r="D39" s="488">
        <f>[26]Hoja1!E798</f>
        <v>41806.400000000001</v>
      </c>
      <c r="E39" s="488">
        <f>[26]Hoja1!F798</f>
        <v>168.27</v>
      </c>
      <c r="F39" s="488">
        <f>[26]Hoja1!G798</f>
        <v>255</v>
      </c>
      <c r="G39" s="488">
        <f>[26]Hoja1!H798</f>
        <v>25701.260000000002</v>
      </c>
      <c r="H39" s="488">
        <f>[26]Hoja1!I798</f>
        <v>101.36</v>
      </c>
      <c r="I39" s="488">
        <f>[26]Hoja1!J798</f>
        <v>0</v>
      </c>
      <c r="J39" s="488">
        <f>[26]Hoja1!K798</f>
        <v>68032.31</v>
      </c>
      <c r="K39" s="115">
        <f t="shared" si="2"/>
        <v>68032.289999999994</v>
      </c>
      <c r="L39" s="115">
        <f t="shared" si="1"/>
        <v>2.0000000004074536E-2</v>
      </c>
    </row>
    <row r="40" spans="1:24" ht="18.600000000000001" customHeight="1">
      <c r="A40">
        <v>6</v>
      </c>
      <c r="B40" s="497" t="str">
        <f>[26]Hoja1!C799</f>
        <v>VENEZUELA</v>
      </c>
      <c r="C40" s="488">
        <f>[26]Hoja1!D799</f>
        <v>57752.08</v>
      </c>
      <c r="D40" s="488">
        <f>[26]Hoja1!E799</f>
        <v>53894.54</v>
      </c>
      <c r="E40" s="488">
        <f>[26]Hoja1!F799</f>
        <v>387</v>
      </c>
      <c r="F40" s="488">
        <f>[26]Hoja1!G799</f>
        <v>3470.54</v>
      </c>
      <c r="G40" s="488">
        <f>[26]Hoja1!H799</f>
        <v>9892.36</v>
      </c>
      <c r="H40" s="488">
        <f>[26]Hoja1!I799</f>
        <v>31.63</v>
      </c>
      <c r="I40" s="488">
        <f>[26]Hoja1!J799</f>
        <v>0</v>
      </c>
      <c r="J40" s="488">
        <f>[26]Hoja1!K799</f>
        <v>67676.09</v>
      </c>
      <c r="K40" s="115">
        <f t="shared" si="2"/>
        <v>67676.070000000007</v>
      </c>
      <c r="L40" s="115">
        <f t="shared" si="1"/>
        <v>1.9999999989522621E-2</v>
      </c>
    </row>
    <row r="41" spans="1:24" ht="18.600000000000001" customHeight="1">
      <c r="A41">
        <v>7</v>
      </c>
      <c r="B41" s="497" t="str">
        <f>[26]Hoja1!C800</f>
        <v>UCRANIA</v>
      </c>
      <c r="C41" s="488">
        <f>[26]Hoja1!D800</f>
        <v>42176.35</v>
      </c>
      <c r="D41" s="488">
        <f>[26]Hoja1!E800</f>
        <v>29906.36</v>
      </c>
      <c r="E41" s="488">
        <f>[26]Hoja1!F800</f>
        <v>1756.27</v>
      </c>
      <c r="F41" s="488">
        <f>[26]Hoja1!G800</f>
        <v>10513.72</v>
      </c>
      <c r="G41" s="488">
        <f>[26]Hoja1!H800</f>
        <v>4638.8999999999996</v>
      </c>
      <c r="H41" s="488">
        <f>[26]Hoja1!I800</f>
        <v>34.630000000000003</v>
      </c>
      <c r="I41" s="488">
        <f>[26]Hoja1!J800</f>
        <v>1</v>
      </c>
      <c r="J41" s="488">
        <f>[26]Hoja1!K800</f>
        <v>46850.9</v>
      </c>
      <c r="K41" s="115">
        <f t="shared" si="2"/>
        <v>46850.879999999997</v>
      </c>
      <c r="L41" s="115">
        <f t="shared" si="1"/>
        <v>2.0000000004074536E-2</v>
      </c>
      <c r="P41" s="6"/>
      <c r="Q41" s="6"/>
      <c r="R41" s="6"/>
      <c r="S41" s="6"/>
      <c r="T41" s="6"/>
      <c r="U41" s="6"/>
      <c r="V41" s="6"/>
      <c r="W41" s="6"/>
    </row>
    <row r="42" spans="1:24" ht="18.600000000000001" customHeight="1">
      <c r="A42">
        <v>8</v>
      </c>
      <c r="B42" s="497" t="str">
        <f>[26]Hoja1!C801</f>
        <v>BOLIVIA</v>
      </c>
      <c r="C42" s="488">
        <f>[26]Hoja1!D801</f>
        <v>43048.3</v>
      </c>
      <c r="D42" s="488">
        <f>[26]Hoja1!E801</f>
        <v>26464.63</v>
      </c>
      <c r="E42" s="488">
        <f>[26]Hoja1!F801</f>
        <v>4278.8599999999997</v>
      </c>
      <c r="F42" s="488">
        <f>[26]Hoja1!G801</f>
        <v>12304.81</v>
      </c>
      <c r="G42" s="488">
        <f>[26]Hoja1!H801</f>
        <v>3498.95</v>
      </c>
      <c r="H42" s="488">
        <f>[26]Hoja1!I801</f>
        <v>6</v>
      </c>
      <c r="I42" s="488">
        <f>[26]Hoja1!J801</f>
        <v>0</v>
      </c>
      <c r="J42" s="488">
        <f>[26]Hoja1!K801</f>
        <v>46553.27</v>
      </c>
      <c r="K42" s="115">
        <f t="shared" si="2"/>
        <v>46553.25</v>
      </c>
      <c r="L42" s="115">
        <f t="shared" si="1"/>
        <v>1.9999999996798579E-2</v>
      </c>
    </row>
    <row r="43" spans="1:24" ht="18.600000000000001" customHeight="1">
      <c r="A43">
        <v>9</v>
      </c>
      <c r="B43" s="497" t="str">
        <f>[26]Hoja1!C802</f>
        <v>PERU</v>
      </c>
      <c r="C43" s="488">
        <f>[26]Hoja1!D802</f>
        <v>33730.58</v>
      </c>
      <c r="D43" s="488">
        <f>[26]Hoja1!E802</f>
        <v>28228.59</v>
      </c>
      <c r="E43" s="488">
        <f>[26]Hoja1!F802</f>
        <v>780.31</v>
      </c>
      <c r="F43" s="488">
        <f>[26]Hoja1!G802</f>
        <v>4721.68</v>
      </c>
      <c r="G43" s="488">
        <f>[26]Hoja1!H802</f>
        <v>2995.36</v>
      </c>
      <c r="H43" s="488">
        <f>[26]Hoja1!I802</f>
        <v>242.45</v>
      </c>
      <c r="I43" s="488">
        <f>[26]Hoja1!J802</f>
        <v>0</v>
      </c>
      <c r="J43" s="488">
        <f>[26]Hoja1!K802</f>
        <v>36968.400000000001</v>
      </c>
      <c r="K43" s="115">
        <f t="shared" si="2"/>
        <v>36968.39</v>
      </c>
      <c r="L43" s="115">
        <f t="shared" si="1"/>
        <v>1.0000000002037268E-2</v>
      </c>
    </row>
    <row r="44" spans="1:24" ht="18.600000000000001" customHeight="1">
      <c r="A44">
        <v>10</v>
      </c>
      <c r="B44" s="497" t="str">
        <f>[26]Hoja1!C803</f>
        <v>PARAGUAY</v>
      </c>
      <c r="C44" s="488">
        <f>[26]Hoja1!D803</f>
        <v>33446.21</v>
      </c>
      <c r="D44" s="488">
        <f>[26]Hoja1!E803</f>
        <v>18204.36</v>
      </c>
      <c r="E44" s="488">
        <f>[26]Hoja1!F803</f>
        <v>856.04</v>
      </c>
      <c r="F44" s="488">
        <f>[26]Hoja1!G803</f>
        <v>14385.81</v>
      </c>
      <c r="G44" s="488">
        <f>[26]Hoja1!H803</f>
        <v>2557.7200000000003</v>
      </c>
      <c r="H44" s="488">
        <f>[26]Hoja1!I803</f>
        <v>4.45</v>
      </c>
      <c r="I44" s="488">
        <f>[26]Hoja1!J803</f>
        <v>0</v>
      </c>
      <c r="J44" s="488">
        <f>[26]Hoja1!K803</f>
        <v>36008.400000000001</v>
      </c>
      <c r="K44" s="115">
        <f t="shared" si="2"/>
        <v>36008.379999999997</v>
      </c>
      <c r="L44" s="115">
        <f t="shared" si="1"/>
        <v>2.0000000004074536E-2</v>
      </c>
      <c r="X44" s="6"/>
    </row>
    <row r="45" spans="1:24" ht="18.600000000000001" customHeight="1">
      <c r="A45">
        <v>11</v>
      </c>
      <c r="B45" s="497" t="str">
        <f>[26]Hoja1!C804</f>
        <v>RESTO PAISES</v>
      </c>
      <c r="C45" s="488">
        <f>[26]Hoja1!D804</f>
        <v>421488.76</v>
      </c>
      <c r="D45" s="488">
        <f>[26]Hoja1!E804</f>
        <v>323415.5</v>
      </c>
      <c r="E45" s="488">
        <f>[26]Hoja1!F804</f>
        <v>44553.9</v>
      </c>
      <c r="F45" s="488">
        <f>[26]Hoja1!G804</f>
        <v>53519.360000000001</v>
      </c>
      <c r="G45" s="488">
        <f>[26]Hoja1!H804</f>
        <v>65460.99</v>
      </c>
      <c r="H45" s="488">
        <f>[26]Hoja1!I804</f>
        <v>2036.67</v>
      </c>
      <c r="I45" s="488">
        <f>[26]Hoja1!J804</f>
        <v>1</v>
      </c>
      <c r="J45" s="488">
        <f>[26]Hoja1!K804</f>
        <v>488987.45</v>
      </c>
      <c r="K45" s="115">
        <f t="shared" si="2"/>
        <v>488987.42</v>
      </c>
      <c r="L45" s="115">
        <f t="shared" si="1"/>
        <v>3.0000000027939677E-2</v>
      </c>
    </row>
    <row r="46" spans="1:24" ht="24.75" customHeight="1">
      <c r="B46" s="498" t="s">
        <v>189</v>
      </c>
      <c r="C46" s="491">
        <f>[4]Hoja2!C8</f>
        <v>1084114.0900000001</v>
      </c>
      <c r="D46" s="492">
        <f>[4]Hoja2!D8</f>
        <v>804683.68</v>
      </c>
      <c r="E46" s="492">
        <f>[4]Hoja2!E8</f>
        <v>155859.9</v>
      </c>
      <c r="F46" s="492">
        <f>[4]Hoja2!F8</f>
        <v>123570.5</v>
      </c>
      <c r="G46" s="491">
        <f>[4]Hoja2!G8</f>
        <v>206341.4</v>
      </c>
      <c r="H46" s="491">
        <f>[4]Hoja2!H8</f>
        <v>3313</v>
      </c>
      <c r="I46" s="491">
        <f>[4]Hoja2!I8</f>
        <v>3</v>
      </c>
      <c r="J46" s="491">
        <f>[4]Hoja2!J8</f>
        <v>1293771</v>
      </c>
      <c r="K46" s="115">
        <f>SUM(D46:I46)</f>
        <v>1293771.48</v>
      </c>
      <c r="L46" s="115">
        <f t="shared" si="1"/>
        <v>-0.47999999998137355</v>
      </c>
      <c r="M46" s="115"/>
    </row>
    <row r="47" spans="1:24" ht="18.95" customHeight="1">
      <c r="B47" s="499"/>
      <c r="C47" s="499"/>
      <c r="D47" s="494"/>
      <c r="E47" s="494"/>
      <c r="F47" s="494"/>
      <c r="G47" s="495"/>
      <c r="H47" s="495"/>
      <c r="I47" s="495"/>
      <c r="J47" s="496"/>
      <c r="K47" s="115"/>
      <c r="L47" s="115">
        <f t="shared" si="1"/>
        <v>0</v>
      </c>
    </row>
    <row r="48" spans="1:24" ht="29.1" customHeight="1">
      <c r="B48" s="500" t="s">
        <v>190</v>
      </c>
      <c r="C48" s="501">
        <f>[4]Hoja2!C9</f>
        <v>1722010.72</v>
      </c>
      <c r="D48" s="502">
        <f>[4]Hoja2!D9</f>
        <v>1324503.5</v>
      </c>
      <c r="E48" s="502">
        <f>[4]Hoja2!E9</f>
        <v>231350.59</v>
      </c>
      <c r="F48" s="502">
        <f>[4]Hoja2!F9</f>
        <v>166156.63</v>
      </c>
      <c r="G48" s="501">
        <f>[4]Hoja2!G9</f>
        <v>347583.58</v>
      </c>
      <c r="H48" s="501">
        <f>[4]Hoja2!H9</f>
        <v>4296.03</v>
      </c>
      <c r="I48" s="501">
        <f>[4]Hoja2!I9</f>
        <v>39</v>
      </c>
      <c r="J48" s="501">
        <f>[4]Hoja2!J9</f>
        <v>2073929.36</v>
      </c>
      <c r="K48" s="115">
        <f>K46+K33</f>
        <v>2073929.3</v>
      </c>
      <c r="L48" s="115">
        <f t="shared" si="1"/>
        <v>6.0000000055879354E-2</v>
      </c>
    </row>
    <row r="49" spans="1:12" ht="21.6" customHeight="1">
      <c r="B49" s="548" t="s">
        <v>12</v>
      </c>
      <c r="C49" s="548"/>
      <c r="D49" s="548"/>
      <c r="E49" s="548"/>
      <c r="F49" s="548"/>
      <c r="G49" s="548"/>
      <c r="H49" s="548"/>
      <c r="I49" s="548"/>
      <c r="J49" s="548"/>
      <c r="K49" s="115"/>
      <c r="L49" s="115">
        <f t="shared" si="1"/>
        <v>0</v>
      </c>
    </row>
    <row r="50" spans="1:12" ht="23.65" hidden="1" customHeight="1">
      <c r="B50" s="503"/>
      <c r="C50" s="504">
        <f t="shared" ref="C50:J50" si="3">C48-C55</f>
        <v>0.42000000015832484</v>
      </c>
      <c r="D50" s="505">
        <f t="shared" si="3"/>
        <v>0.16999999992549419</v>
      </c>
      <c r="E50" s="505">
        <f t="shared" si="3"/>
        <v>0.13999999998486601</v>
      </c>
      <c r="F50" s="505">
        <f t="shared" si="3"/>
        <v>0.11000000001513399</v>
      </c>
      <c r="G50" s="504">
        <f t="shared" si="3"/>
        <v>0.25</v>
      </c>
      <c r="H50" s="504">
        <f t="shared" si="3"/>
        <v>0.13999999999941792</v>
      </c>
      <c r="I50" s="504">
        <f t="shared" si="3"/>
        <v>0</v>
      </c>
      <c r="J50" s="504">
        <f t="shared" si="3"/>
        <v>0.21000000019557774</v>
      </c>
      <c r="K50" s="115"/>
      <c r="L50" s="115">
        <f t="shared" si="1"/>
        <v>0.21000000019557774</v>
      </c>
    </row>
    <row r="51" spans="1:12" s="506" customFormat="1" hidden="1">
      <c r="B51" s="507"/>
      <c r="C51" s="508">
        <f t="shared" ref="C51:J51" si="4">SUM(C7:C32)</f>
        <v>637896.35</v>
      </c>
      <c r="D51" s="509">
        <f t="shared" si="4"/>
        <v>519819.69</v>
      </c>
      <c r="E51" s="509">
        <f t="shared" si="4"/>
        <v>75490.590000000011</v>
      </c>
      <c r="F51" s="509">
        <f t="shared" si="4"/>
        <v>42586.07</v>
      </c>
      <c r="G51" s="508">
        <f t="shared" si="4"/>
        <v>141242.01</v>
      </c>
      <c r="H51" s="508">
        <f t="shared" si="4"/>
        <v>982.94999999999993</v>
      </c>
      <c r="I51" s="508">
        <f t="shared" si="4"/>
        <v>36</v>
      </c>
      <c r="J51" s="508">
        <f t="shared" si="4"/>
        <v>780157.72000000009</v>
      </c>
      <c r="K51" s="115"/>
      <c r="L51" s="115"/>
    </row>
    <row r="52" spans="1:12" s="506" customFormat="1" hidden="1">
      <c r="B52" s="507"/>
      <c r="C52" s="508">
        <f t="shared" ref="C52:J52" si="5">C33-C51</f>
        <v>0.28000000002793968</v>
      </c>
      <c r="D52" s="509">
        <f t="shared" si="5"/>
        <v>0.11999999999534339</v>
      </c>
      <c r="E52" s="509">
        <f t="shared" si="5"/>
        <v>8.9999999981955625E-2</v>
      </c>
      <c r="F52" s="509">
        <f t="shared" si="5"/>
        <v>5.9999999997671694E-2</v>
      </c>
      <c r="G52" s="508">
        <f t="shared" si="5"/>
        <v>0.15999999997438863</v>
      </c>
      <c r="H52" s="508">
        <f t="shared" si="5"/>
        <v>8.0000000000040927E-2</v>
      </c>
      <c r="I52" s="508">
        <f t="shared" si="5"/>
        <v>0</v>
      </c>
      <c r="J52" s="508">
        <f t="shared" si="5"/>
        <v>0.13999999989755452</v>
      </c>
      <c r="K52" s="115"/>
      <c r="L52" s="115">
        <f t="shared" si="1"/>
        <v>0.13999999989755452</v>
      </c>
    </row>
    <row r="53" spans="1:12" hidden="1">
      <c r="B53" s="503"/>
      <c r="C53" s="510">
        <f t="shared" ref="C53:J53" si="6">SUM(C35:C45)</f>
        <v>1084113.95</v>
      </c>
      <c r="D53" s="511">
        <f t="shared" si="6"/>
        <v>804683.64</v>
      </c>
      <c r="E53" s="511">
        <f t="shared" si="6"/>
        <v>155859.85999999999</v>
      </c>
      <c r="F53" s="511">
        <f t="shared" si="6"/>
        <v>123570.45</v>
      </c>
      <c r="G53" s="510">
        <f t="shared" si="6"/>
        <v>206341.32</v>
      </c>
      <c r="H53" s="510">
        <f t="shared" si="6"/>
        <v>3312.94</v>
      </c>
      <c r="I53" s="510">
        <f t="shared" si="6"/>
        <v>3</v>
      </c>
      <c r="J53" s="510">
        <f t="shared" si="6"/>
        <v>1293771.43</v>
      </c>
      <c r="K53" s="115"/>
      <c r="L53" s="115"/>
    </row>
    <row r="54" spans="1:12" hidden="1">
      <c r="B54" s="503"/>
      <c r="C54" s="510">
        <f t="shared" ref="C54:J54" si="7">C53-C46</f>
        <v>-0.14000000013038516</v>
      </c>
      <c r="D54" s="511">
        <f t="shared" si="7"/>
        <v>-4.0000000037252903E-2</v>
      </c>
      <c r="E54" s="511">
        <f t="shared" si="7"/>
        <v>-4.0000000008149073E-2</v>
      </c>
      <c r="F54" s="511">
        <f t="shared" si="7"/>
        <v>-5.0000000002910383E-2</v>
      </c>
      <c r="G54" s="510">
        <f t="shared" si="7"/>
        <v>-7.9999999987194315E-2</v>
      </c>
      <c r="H54" s="510">
        <f t="shared" si="7"/>
        <v>-5.999999999994543E-2</v>
      </c>
      <c r="I54" s="510">
        <f t="shared" si="7"/>
        <v>0</v>
      </c>
      <c r="J54" s="510">
        <f t="shared" si="7"/>
        <v>0.42999999993480742</v>
      </c>
      <c r="K54" s="115"/>
      <c r="L54" s="115">
        <f t="shared" si="1"/>
        <v>0.42999999993480742</v>
      </c>
    </row>
    <row r="55" spans="1:12" hidden="1">
      <c r="B55" s="503"/>
      <c r="C55" s="504">
        <f t="shared" ref="C55:I55" si="8">C51+C53</f>
        <v>1722010.2999999998</v>
      </c>
      <c r="D55" s="505">
        <f t="shared" si="8"/>
        <v>1324503.33</v>
      </c>
      <c r="E55" s="505">
        <f t="shared" si="8"/>
        <v>231350.45</v>
      </c>
      <c r="F55" s="505">
        <f t="shared" si="8"/>
        <v>166156.51999999999</v>
      </c>
      <c r="G55" s="504">
        <f t="shared" si="8"/>
        <v>347583.33</v>
      </c>
      <c r="H55" s="504">
        <f t="shared" si="8"/>
        <v>4295.8900000000003</v>
      </c>
      <c r="I55" s="504">
        <f t="shared" si="8"/>
        <v>39</v>
      </c>
      <c r="J55" s="504">
        <f>J51+J53</f>
        <v>2073929.15</v>
      </c>
      <c r="K55" s="115"/>
      <c r="L55" s="115">
        <f t="shared" si="1"/>
        <v>2073929.15</v>
      </c>
    </row>
    <row r="56" spans="1:12" ht="19.350000000000001" hidden="1" customHeight="1">
      <c r="B56" s="503" t="s">
        <v>35</v>
      </c>
      <c r="C56" s="512">
        <f>[6]Hoja6!C56</f>
        <v>222998.98000000004</v>
      </c>
      <c r="D56" s="512">
        <f>[6]Hoja6!D56</f>
        <v>104847.68000000001</v>
      </c>
      <c r="E56" s="512">
        <f>[6]Hoja6!E56</f>
        <v>104926.41</v>
      </c>
      <c r="F56" s="512">
        <f>[6]Hoja6!F56</f>
        <v>13224.89</v>
      </c>
      <c r="G56" s="512">
        <f>[6]Hoja6!G56</f>
        <v>48012.91</v>
      </c>
      <c r="H56" s="512">
        <f>[6]Hoja6!H56</f>
        <v>244.38000000000002</v>
      </c>
      <c r="I56" s="512">
        <f>[6]Hoja6!I56</f>
        <v>0</v>
      </c>
      <c r="J56" s="512">
        <f>[6]Hoja6!J56</f>
        <v>271256.76999999996</v>
      </c>
      <c r="K56" s="115">
        <f>SUM(D56:I56)</f>
        <v>271256.27</v>
      </c>
      <c r="L56" s="115">
        <f t="shared" si="1"/>
        <v>0.49999999994179234</v>
      </c>
    </row>
    <row r="57" spans="1:12" hidden="1">
      <c r="B57" s="503" t="s">
        <v>39</v>
      </c>
      <c r="C57" s="512">
        <f>[7]Hoja6!C56</f>
        <v>63925.919999999998</v>
      </c>
      <c r="D57" s="512">
        <f>[7]Hoja6!D56</f>
        <v>50755.380000000005</v>
      </c>
      <c r="E57" s="512">
        <f>[7]Hoja6!E56</f>
        <v>7179.0599999999995</v>
      </c>
      <c r="F57" s="512">
        <f>[7]Hoja6!F56</f>
        <v>5991.48</v>
      </c>
      <c r="G57" s="512">
        <f>[7]Hoja6!G56</f>
        <v>8801.99</v>
      </c>
      <c r="H57" s="512">
        <f>[7]Hoja6!H56</f>
        <v>0</v>
      </c>
      <c r="I57" s="512">
        <f>[7]Hoja6!I56</f>
        <v>1</v>
      </c>
      <c r="J57" s="512">
        <f>[7]Hoja6!J56</f>
        <v>72729.140000000014</v>
      </c>
      <c r="K57" s="115">
        <f>SUM(D57:I57)</f>
        <v>72728.91</v>
      </c>
      <c r="L57" s="115">
        <f t="shared" si="1"/>
        <v>0.23000000001047738</v>
      </c>
    </row>
    <row r="58" spans="1:12" hidden="1">
      <c r="A58" s="513"/>
      <c r="B58" s="503" t="s">
        <v>40</v>
      </c>
      <c r="C58" s="512">
        <f>[8]Hoja6!C56</f>
        <v>11278.329999999998</v>
      </c>
      <c r="D58" s="512">
        <f>[8]Hoja6!D56</f>
        <v>8853.1</v>
      </c>
      <c r="E58" s="512">
        <f>[8]Hoja6!E56</f>
        <v>254.06000000000003</v>
      </c>
      <c r="F58" s="512">
        <f>[8]Hoja6!F56</f>
        <v>2171.17</v>
      </c>
      <c r="G58" s="512">
        <f>[8]Hoja6!G56</f>
        <v>2841.09</v>
      </c>
      <c r="H58" s="512">
        <f>[8]Hoja6!H56</f>
        <v>181.62</v>
      </c>
      <c r="I58" s="512">
        <f>[8]Hoja6!I56</f>
        <v>38</v>
      </c>
      <c r="J58" s="512">
        <f>[8]Hoja6!J56</f>
        <v>14339.240000000002</v>
      </c>
      <c r="K58" s="115">
        <f>SUM(D58:I58)</f>
        <v>14339.04</v>
      </c>
      <c r="L58" s="115">
        <f t="shared" si="1"/>
        <v>0.2000000000007276</v>
      </c>
    </row>
    <row r="59" spans="1:12" hidden="1">
      <c r="B59" s="503" t="s">
        <v>41</v>
      </c>
      <c r="C59" s="512">
        <f>[9]Hoja6!C56</f>
        <v>59327.19</v>
      </c>
      <c r="D59" s="512">
        <f>[9]Hoja6!D56</f>
        <v>53540.210000000014</v>
      </c>
      <c r="E59" s="512">
        <f>[9]Hoja6!E56</f>
        <v>1244.5700000000002</v>
      </c>
      <c r="F59" s="512">
        <f>[9]Hoja6!F56</f>
        <v>4542.41</v>
      </c>
      <c r="G59" s="512">
        <f>[9]Hoja6!G56</f>
        <v>20570.300000000003</v>
      </c>
      <c r="H59" s="512">
        <f>[9]Hoja6!H56</f>
        <v>180.47</v>
      </c>
      <c r="I59" s="512">
        <f>[9]Hoja6!I56</f>
        <v>0</v>
      </c>
      <c r="J59" s="512">
        <f>[9]Hoja6!J56</f>
        <v>80078.330000000016</v>
      </c>
      <c r="K59" s="115">
        <f>SUM(D59:I59)</f>
        <v>80077.960000000021</v>
      </c>
      <c r="L59" s="115">
        <f t="shared" si="1"/>
        <v>0.36999999999534339</v>
      </c>
    </row>
    <row r="60" spans="1:12" hidden="1">
      <c r="B60" s="503" t="s">
        <v>44</v>
      </c>
      <c r="C60" s="512">
        <f>[10]Hoja6!C56</f>
        <v>72228.250000000015</v>
      </c>
      <c r="D60" s="512">
        <f>[10]Hoja6!D56</f>
        <v>67262.670000000013</v>
      </c>
      <c r="E60" s="512">
        <f>[10]Hoja6!E56</f>
        <v>2473.13</v>
      </c>
      <c r="F60" s="512">
        <f>[10]Hoja6!F56</f>
        <v>2492.4500000000003</v>
      </c>
      <c r="G60" s="512">
        <f>[10]Hoja6!G56</f>
        <v>25302.590000000004</v>
      </c>
      <c r="H60" s="512">
        <f>[10]Hoja6!H56</f>
        <v>623.97</v>
      </c>
      <c r="I60" s="512">
        <f>[10]Hoja6!I56</f>
        <v>0</v>
      </c>
      <c r="J60" s="512">
        <f>[10]Hoja6!J56</f>
        <v>98155.25</v>
      </c>
      <c r="K60" s="115">
        <f>SUM(D60:I60)</f>
        <v>98154.810000000027</v>
      </c>
      <c r="L60" s="115">
        <f t="shared" si="1"/>
        <v>0.43999999997322448</v>
      </c>
    </row>
    <row r="61" spans="1:12" hidden="1">
      <c r="B61" s="503" t="s">
        <v>45</v>
      </c>
      <c r="C61" s="512">
        <f>[11]Hoja6!C56</f>
        <v>9801.91</v>
      </c>
      <c r="D61" s="512">
        <f>[11]Hoja6!D56</f>
        <v>7947.4500000000007</v>
      </c>
      <c r="E61" s="512">
        <f>[11]Hoja6!E56</f>
        <v>346.44</v>
      </c>
      <c r="F61" s="512">
        <f>[11]Hoja6!F56</f>
        <v>1508.0200000000002</v>
      </c>
      <c r="G61" s="512">
        <f>[11]Hoja6!G56</f>
        <v>2201.4800000000005</v>
      </c>
      <c r="H61" s="512">
        <f>[11]Hoja6!H56</f>
        <v>128.88</v>
      </c>
      <c r="I61" s="512">
        <f>[11]Hoja6!I56</f>
        <v>0</v>
      </c>
      <c r="J61" s="512">
        <f>[11]Hoja6!J56</f>
        <v>12132.53</v>
      </c>
      <c r="K61" s="115">
        <f t="shared" ref="K61:K74" si="9">SUM(D61:I61)</f>
        <v>12132.270000000002</v>
      </c>
      <c r="L61" s="115">
        <f t="shared" si="1"/>
        <v>0.25999999999839929</v>
      </c>
    </row>
    <row r="62" spans="1:12" hidden="1">
      <c r="B62" s="503" t="s">
        <v>55</v>
      </c>
      <c r="C62" s="512">
        <f>[13]Hoja6!C56</f>
        <v>49547.39</v>
      </c>
      <c r="D62" s="512">
        <f>[13]Hoja6!D56</f>
        <v>39824.980000000003</v>
      </c>
      <c r="E62" s="512">
        <f>[13]Hoja6!E56</f>
        <v>4679.4400000000005</v>
      </c>
      <c r="F62" s="512">
        <f>[13]Hoja6!F56</f>
        <v>5042.97</v>
      </c>
      <c r="G62" s="512">
        <f>[13]Hoja6!G56</f>
        <v>7483.94</v>
      </c>
      <c r="H62" s="512">
        <f>[13]Hoja6!H56</f>
        <v>0</v>
      </c>
      <c r="I62" s="512">
        <f>[13]Hoja6!I56</f>
        <v>0</v>
      </c>
      <c r="J62" s="512">
        <f>[13]Hoja6!J56</f>
        <v>57031.61</v>
      </c>
      <c r="K62" s="115">
        <f t="shared" si="9"/>
        <v>57031.330000000009</v>
      </c>
      <c r="L62" s="115">
        <f t="shared" si="1"/>
        <v>0.27999999999155989</v>
      </c>
    </row>
    <row r="63" spans="1:12" hidden="1">
      <c r="B63" s="503" t="s">
        <v>191</v>
      </c>
      <c r="C63" s="512">
        <f>[12]Hoja6!C56</f>
        <v>53547.009999999995</v>
      </c>
      <c r="D63" s="512">
        <f>[12]Hoja6!D56</f>
        <v>37444.229999999996</v>
      </c>
      <c r="E63" s="512">
        <f>[12]Hoja6!E56</f>
        <v>12643.39</v>
      </c>
      <c r="F63" s="512">
        <f>[12]Hoja6!F56</f>
        <v>3459.3900000000003</v>
      </c>
      <c r="G63" s="512">
        <f>[12]Hoja6!G56</f>
        <v>8402.93</v>
      </c>
      <c r="H63" s="512">
        <f>[12]Hoja6!H56</f>
        <v>0</v>
      </c>
      <c r="I63" s="512">
        <f>[12]Hoja6!I56</f>
        <v>0</v>
      </c>
      <c r="J63" s="512">
        <f>[12]Hoja6!J56</f>
        <v>61950.23000000001</v>
      </c>
      <c r="K63" s="115">
        <f t="shared" si="9"/>
        <v>61949.939999999995</v>
      </c>
      <c r="L63" s="115">
        <f t="shared" si="1"/>
        <v>0.29000000001542503</v>
      </c>
    </row>
    <row r="64" spans="1:12" hidden="1">
      <c r="B64" s="503" t="s">
        <v>66</v>
      </c>
      <c r="C64" s="512">
        <f>[14]Hoja6!C56</f>
        <v>417283.52999999997</v>
      </c>
      <c r="D64" s="512">
        <f>[14]Hoja6!D56</f>
        <v>374358.08999999997</v>
      </c>
      <c r="E64" s="512">
        <f>[14]Hoja6!E56</f>
        <v>13394.630000000001</v>
      </c>
      <c r="F64" s="512">
        <f>[14]Hoja6!F56</f>
        <v>29530.810000000005</v>
      </c>
      <c r="G64" s="512">
        <f>[14]Hoja6!G56</f>
        <v>77383.710000000006</v>
      </c>
      <c r="H64" s="512">
        <f>[14]Hoja6!H56</f>
        <v>623.30000000000007</v>
      </c>
      <c r="I64" s="512">
        <f>[14]Hoja6!I56</f>
        <v>0</v>
      </c>
      <c r="J64" s="512">
        <f>[14]Hoja6!J56</f>
        <v>495291.01</v>
      </c>
      <c r="K64" s="115">
        <f t="shared" si="9"/>
        <v>495290.54</v>
      </c>
      <c r="L64" s="115">
        <f t="shared" si="1"/>
        <v>0.47000000003026798</v>
      </c>
    </row>
    <row r="65" spans="2:13" hidden="1">
      <c r="B65" s="503" t="s">
        <v>70</v>
      </c>
      <c r="C65" s="512">
        <f>[15]Hoja6!C56</f>
        <v>171960.51</v>
      </c>
      <c r="D65" s="512">
        <f>[15]Hoja6!D56</f>
        <v>135054.96999999997</v>
      </c>
      <c r="E65" s="512">
        <f>[15]Hoja6!E56</f>
        <v>24549.32</v>
      </c>
      <c r="F65" s="512">
        <f>[15]Hoja6!F56</f>
        <v>12356.220000000001</v>
      </c>
      <c r="G65" s="512">
        <f>[15]Hoja6!G56</f>
        <v>49922.55</v>
      </c>
      <c r="H65" s="512">
        <f>[15]Hoja6!H56</f>
        <v>429.18</v>
      </c>
      <c r="I65" s="512">
        <f>[15]Hoja6!I56</f>
        <v>0</v>
      </c>
      <c r="J65" s="512">
        <f>[15]Hoja6!J56</f>
        <v>222312.71999999997</v>
      </c>
      <c r="K65" s="115">
        <f t="shared" si="9"/>
        <v>222312.24</v>
      </c>
      <c r="L65" s="115">
        <f t="shared" si="1"/>
        <v>0.47999999998137355</v>
      </c>
    </row>
    <row r="66" spans="2:13" hidden="1">
      <c r="B66" s="503" t="s">
        <v>73</v>
      </c>
      <c r="C66" s="512">
        <f>[16]Hoja6!C56</f>
        <v>9600.7200000000012</v>
      </c>
      <c r="D66" s="512">
        <f>[16]Hoja6!D56</f>
        <v>5449.3600000000006</v>
      </c>
      <c r="E66" s="512">
        <f>[16]Hoja6!E56</f>
        <v>3404.84</v>
      </c>
      <c r="F66" s="512">
        <f>[16]Hoja6!F56</f>
        <v>746.51999999999987</v>
      </c>
      <c r="G66" s="512">
        <f>[16]Hoja6!G56</f>
        <v>2344.38</v>
      </c>
      <c r="H66" s="512">
        <f>[16]Hoja6!H56</f>
        <v>0</v>
      </c>
      <c r="I66" s="512">
        <f>[16]Hoja6!I56</f>
        <v>0</v>
      </c>
      <c r="J66" s="512">
        <f>[16]Hoja6!J56</f>
        <v>11945.34</v>
      </c>
      <c r="K66" s="115">
        <f t="shared" si="9"/>
        <v>11945.100000000002</v>
      </c>
      <c r="L66" s="115">
        <f t="shared" si="1"/>
        <v>0.23999999999796273</v>
      </c>
    </row>
    <row r="67" spans="2:13" hidden="1">
      <c r="B67" s="503" t="s">
        <v>78</v>
      </c>
      <c r="C67" s="512">
        <f>[17]Hoja6!C56</f>
        <v>30697.71</v>
      </c>
      <c r="D67" s="512">
        <f>[17]Hoja6!D56</f>
        <v>26214.260000000002</v>
      </c>
      <c r="E67" s="512">
        <f>[17]Hoja6!E56</f>
        <v>1200.3499999999999</v>
      </c>
      <c r="F67" s="512">
        <f>[17]Hoja6!F56</f>
        <v>3283.0999999999995</v>
      </c>
      <c r="G67" s="512">
        <f>[17]Hoja6!G56</f>
        <v>6978.57</v>
      </c>
      <c r="H67" s="512">
        <f>[17]Hoja6!H56</f>
        <v>1329.6299999999999</v>
      </c>
      <c r="I67" s="512">
        <f>[17]Hoja6!I56</f>
        <v>0</v>
      </c>
      <c r="J67" s="512">
        <f>[17]Hoja6!J56</f>
        <v>39006.210000000006</v>
      </c>
      <c r="K67" s="115">
        <f t="shared" si="9"/>
        <v>39005.909999999996</v>
      </c>
      <c r="L67" s="115">
        <f t="shared" si="1"/>
        <v>0.30000000001018634</v>
      </c>
    </row>
    <row r="68" spans="2:13" hidden="1">
      <c r="B68" s="503" t="s">
        <v>192</v>
      </c>
      <c r="C68" s="512">
        <f>[19]Hoja6!C56</f>
        <v>365116.16000000003</v>
      </c>
      <c r="D68" s="512">
        <f>[19]Hoja6!D56</f>
        <v>305296.77</v>
      </c>
      <c r="E68" s="512">
        <f>[19]Hoja6!E56</f>
        <v>876.25</v>
      </c>
      <c r="F68" s="512">
        <f>[19]Hoja6!F56</f>
        <v>58943.14</v>
      </c>
      <c r="G68" s="512">
        <f>[19]Hoja6!G56</f>
        <v>58861.840000000011</v>
      </c>
      <c r="H68" s="512">
        <f>[19]Hoja6!H56</f>
        <v>59.410000000000004</v>
      </c>
      <c r="I68" s="512">
        <f>[19]Hoja6!I56</f>
        <v>0</v>
      </c>
      <c r="J68" s="512">
        <f>[19]Hoja6!J56</f>
        <v>424037.77999999991</v>
      </c>
      <c r="K68" s="115">
        <f t="shared" si="9"/>
        <v>424037.41000000003</v>
      </c>
      <c r="L68" s="115">
        <f t="shared" si="1"/>
        <v>0.36999999987892807</v>
      </c>
    </row>
    <row r="69" spans="2:13" hidden="1">
      <c r="B69" s="503" t="s">
        <v>193</v>
      </c>
      <c r="C69" s="512">
        <f>[20]Hoja6!C56</f>
        <v>83855.97</v>
      </c>
      <c r="D69" s="512">
        <f>[20]Hoja6!D56</f>
        <v>31480.880000000005</v>
      </c>
      <c r="E69" s="512">
        <f>[20]Hoja6!E56</f>
        <v>48094.259999999995</v>
      </c>
      <c r="F69" s="512">
        <f>[20]Hoja6!F56</f>
        <v>4280.83</v>
      </c>
      <c r="G69" s="512">
        <f>[20]Hoja6!G56</f>
        <v>8630.24</v>
      </c>
      <c r="H69" s="512">
        <f>[20]Hoja6!H56</f>
        <v>129.26</v>
      </c>
      <c r="I69" s="512">
        <f>[20]Hoja6!I56</f>
        <v>0</v>
      </c>
      <c r="J69" s="512">
        <f>[20]Hoja6!J56</f>
        <v>92615.78</v>
      </c>
      <c r="K69" s="115">
        <f t="shared" si="9"/>
        <v>92615.47</v>
      </c>
      <c r="L69" s="115">
        <f t="shared" si="1"/>
        <v>0.30999999999767169</v>
      </c>
    </row>
    <row r="70" spans="2:13" hidden="1">
      <c r="B70" s="503" t="s">
        <v>81</v>
      </c>
      <c r="C70" s="512">
        <f>[21]Hoja6!C56</f>
        <v>23509.79</v>
      </c>
      <c r="D70" s="512">
        <f>[21]Hoja6!D56</f>
        <v>18155.18</v>
      </c>
      <c r="E70" s="512">
        <f>[21]Hoja6!E56</f>
        <v>2743.8800000000006</v>
      </c>
      <c r="F70" s="512">
        <f>[21]Hoja6!F56</f>
        <v>2610.73</v>
      </c>
      <c r="G70" s="512">
        <f>[21]Hoja6!G56</f>
        <v>4568.08</v>
      </c>
      <c r="H70" s="512">
        <f>[21]Hoja6!H56</f>
        <v>0</v>
      </c>
      <c r="I70" s="512">
        <f>[21]Hoja6!I56</f>
        <v>0</v>
      </c>
      <c r="J70" s="512">
        <f>[21]Hoja6!J56</f>
        <v>28078.140000000003</v>
      </c>
      <c r="K70" s="115">
        <f t="shared" si="9"/>
        <v>28077.870000000003</v>
      </c>
      <c r="L70" s="115">
        <f t="shared" si="1"/>
        <v>0.27000000000043656</v>
      </c>
    </row>
    <row r="71" spans="2:13" hidden="1">
      <c r="B71" s="503" t="s">
        <v>85</v>
      </c>
      <c r="C71" s="512">
        <f>[22]Hoja6!C56</f>
        <v>56035.799999999996</v>
      </c>
      <c r="D71" s="512">
        <f>[22]Hoja6!D56</f>
        <v>43974.880000000005</v>
      </c>
      <c r="E71" s="512">
        <f>[22]Hoja6!E56</f>
        <v>1108.48</v>
      </c>
      <c r="F71" s="512">
        <f>[22]Hoja6!F56</f>
        <v>10952.44</v>
      </c>
      <c r="G71" s="512">
        <f>[22]Hoja6!G56</f>
        <v>11725.279999999999</v>
      </c>
      <c r="H71" s="512">
        <f>[22]Hoja6!H56</f>
        <v>357.61</v>
      </c>
      <c r="I71" s="512">
        <f>[22]Hoja6!I56</f>
        <v>0</v>
      </c>
      <c r="J71" s="512">
        <f>[22]Hoja6!J56</f>
        <v>68118.970000000016</v>
      </c>
      <c r="K71" s="115">
        <f t="shared" si="9"/>
        <v>68118.690000000017</v>
      </c>
      <c r="L71" s="115">
        <f t="shared" si="1"/>
        <v>0.27999999999883585</v>
      </c>
    </row>
    <row r="72" spans="2:13" hidden="1">
      <c r="B72" s="503" t="s">
        <v>86</v>
      </c>
      <c r="C72" s="512">
        <f>[18]Hoja6!C56</f>
        <v>13976.919999999998</v>
      </c>
      <c r="D72" s="512">
        <f>[18]Hoja6!D56</f>
        <v>10388.64</v>
      </c>
      <c r="E72" s="512">
        <f>[18]Hoja6!E56</f>
        <v>2225.77</v>
      </c>
      <c r="F72" s="512">
        <f>[18]Hoja6!F56</f>
        <v>1362.5100000000002</v>
      </c>
      <c r="G72" s="512">
        <f>[18]Hoja6!G56</f>
        <v>2136.7600000000002</v>
      </c>
      <c r="H72" s="512">
        <f>[18]Hoja6!H56</f>
        <v>0</v>
      </c>
      <c r="I72" s="512">
        <f>[18]Hoja6!I56</f>
        <v>0</v>
      </c>
      <c r="J72" s="512">
        <f>[18]Hoja6!J56</f>
        <v>16113.81</v>
      </c>
      <c r="K72" s="115">
        <f t="shared" si="9"/>
        <v>16113.68</v>
      </c>
      <c r="L72" s="115">
        <f t="shared" si="1"/>
        <v>0.12999999999919964</v>
      </c>
    </row>
    <row r="73" spans="2:13" hidden="1">
      <c r="B73" s="503" t="s">
        <v>87</v>
      </c>
      <c r="C73" s="512">
        <f>[23]Hoja6!C56</f>
        <v>3285.5299999999997</v>
      </c>
      <c r="D73" s="512">
        <f>[23]Hoja6!D56</f>
        <v>1245.1699999999996</v>
      </c>
      <c r="E73" s="512">
        <f>[23]Hoja6!E56</f>
        <v>2</v>
      </c>
      <c r="F73" s="512">
        <f>[23]Hoja6!F56</f>
        <v>2038.3600000000001</v>
      </c>
      <c r="G73" s="512">
        <f>[23]Hoja6!G56</f>
        <v>340.47999999999996</v>
      </c>
      <c r="H73" s="512">
        <f>[23]Hoja6!H56</f>
        <v>5.77</v>
      </c>
      <c r="I73" s="512">
        <f>[23]Hoja6!I56</f>
        <v>0</v>
      </c>
      <c r="J73" s="512">
        <f>[23]Hoja6!J56</f>
        <v>3631.7999999999997</v>
      </c>
      <c r="K73" s="115">
        <f t="shared" si="9"/>
        <v>3631.7799999999997</v>
      </c>
      <c r="L73" s="115">
        <f>J73-K73</f>
        <v>1.999999999998181E-2</v>
      </c>
    </row>
    <row r="74" spans="2:13" hidden="1">
      <c r="B74" s="503" t="s">
        <v>88</v>
      </c>
      <c r="C74" s="512">
        <f>[24]Hoja6!C58</f>
        <v>4027.66</v>
      </c>
      <c r="D74" s="512">
        <f>[24]Hoja6!D58</f>
        <v>2406.8099999999995</v>
      </c>
      <c r="E74" s="512">
        <f>[24]Hoja6!E58</f>
        <v>2.9</v>
      </c>
      <c r="F74" s="512">
        <f>[24]Hoja6!F58</f>
        <v>1617.95</v>
      </c>
      <c r="G74" s="512">
        <f>[24]Hoja6!G58</f>
        <v>1072.2</v>
      </c>
      <c r="H74" s="512">
        <f>[24]Hoja6!H58</f>
        <v>2</v>
      </c>
      <c r="I74" s="512">
        <f>[24]Hoja6!I58</f>
        <v>0</v>
      </c>
      <c r="J74" s="512">
        <f>[24]Hoja6!J58</f>
        <v>5101.8899999999994</v>
      </c>
      <c r="K74" s="115">
        <f t="shared" si="9"/>
        <v>5101.8599999999997</v>
      </c>
      <c r="L74" s="115">
        <f>J74-K74</f>
        <v>2.9999999999745341E-2</v>
      </c>
    </row>
    <row r="75" spans="2:13" hidden="1">
      <c r="B75" s="503"/>
      <c r="C75" s="514"/>
      <c r="D75" s="514"/>
      <c r="E75" s="514"/>
      <c r="F75" s="514"/>
      <c r="G75" s="514"/>
      <c r="H75" s="514"/>
      <c r="I75" s="514"/>
      <c r="K75" s="512"/>
      <c r="L75" s="115"/>
      <c r="M75" s="115"/>
    </row>
    <row r="76" spans="2:13" ht="16.7" hidden="1" customHeight="1">
      <c r="B76" s="515" t="s">
        <v>190</v>
      </c>
      <c r="C76" s="516">
        <f t="shared" ref="C76:J76" si="10">SUM(C56:C74)</f>
        <v>1722005.2799999998</v>
      </c>
      <c r="D76" s="516">
        <f t="shared" si="10"/>
        <v>1324500.7099999997</v>
      </c>
      <c r="E76" s="516">
        <f t="shared" si="10"/>
        <v>231349.18000000002</v>
      </c>
      <c r="F76" s="516">
        <f t="shared" si="10"/>
        <v>166155.39000000001</v>
      </c>
      <c r="G76" s="516">
        <f t="shared" si="10"/>
        <v>347581.32</v>
      </c>
      <c r="H76" s="516">
        <f t="shared" si="10"/>
        <v>4295.4800000000005</v>
      </c>
      <c r="I76" s="516">
        <f t="shared" si="10"/>
        <v>39</v>
      </c>
      <c r="J76" s="516">
        <f t="shared" si="10"/>
        <v>2073926.5499999996</v>
      </c>
      <c r="K76" s="512">
        <f>SUM(D76:I76)</f>
        <v>2073921.0799999998</v>
      </c>
    </row>
    <row r="77" spans="2:13" hidden="1">
      <c r="B77" s="494"/>
      <c r="C77" s="512">
        <f t="shared" ref="C77:J77" si="11">C76-C75</f>
        <v>1722005.2799999998</v>
      </c>
      <c r="D77" s="512">
        <f t="shared" si="11"/>
        <v>1324500.7099999997</v>
      </c>
      <c r="E77" s="512">
        <f t="shared" si="11"/>
        <v>231349.18000000002</v>
      </c>
      <c r="F77" s="512">
        <f t="shared" si="11"/>
        <v>166155.39000000001</v>
      </c>
      <c r="G77" s="512">
        <f t="shared" si="11"/>
        <v>347581.32</v>
      </c>
      <c r="H77" s="512">
        <f t="shared" si="11"/>
        <v>4295.4800000000005</v>
      </c>
      <c r="I77" s="512">
        <f t="shared" si="11"/>
        <v>39</v>
      </c>
      <c r="J77" s="512">
        <f t="shared" si="11"/>
        <v>2073926.5499999996</v>
      </c>
      <c r="K77" s="512">
        <f>[4]Grafico!P27</f>
        <v>11945.45</v>
      </c>
    </row>
    <row r="78" spans="2:13" hidden="1">
      <c r="B78" s="503"/>
      <c r="C78" s="494">
        <f t="shared" ref="C78:J78" si="12">SUM(C56:C74)</f>
        <v>1722005.2799999998</v>
      </c>
      <c r="D78" s="494">
        <f t="shared" si="12"/>
        <v>1324500.7099999997</v>
      </c>
      <c r="E78" s="494">
        <f t="shared" si="12"/>
        <v>231349.18000000002</v>
      </c>
      <c r="F78" s="494">
        <f t="shared" si="12"/>
        <v>166155.39000000001</v>
      </c>
      <c r="G78" s="494">
        <f t="shared" si="12"/>
        <v>347581.32</v>
      </c>
      <c r="H78" s="494">
        <f t="shared" si="12"/>
        <v>4295.4800000000005</v>
      </c>
      <c r="I78" s="494">
        <f t="shared" si="12"/>
        <v>39</v>
      </c>
      <c r="J78" s="494">
        <f t="shared" si="12"/>
        <v>2073926.5499999996</v>
      </c>
      <c r="K78" s="512">
        <f>[4]Grafico!P28</f>
        <v>39006.36</v>
      </c>
    </row>
    <row r="79" spans="2:13" hidden="1">
      <c r="B79" s="503"/>
      <c r="C79" s="494">
        <f t="shared" ref="C79:J79" si="13">C48</f>
        <v>1722010.72</v>
      </c>
      <c r="D79" s="512">
        <f t="shared" si="13"/>
        <v>1324503.5</v>
      </c>
      <c r="E79" s="512">
        <f t="shared" si="13"/>
        <v>231350.59</v>
      </c>
      <c r="F79" s="512">
        <f t="shared" si="13"/>
        <v>166156.63</v>
      </c>
      <c r="G79" s="512">
        <f t="shared" si="13"/>
        <v>347583.58</v>
      </c>
      <c r="H79" s="512">
        <f t="shared" si="13"/>
        <v>4296.03</v>
      </c>
      <c r="I79" s="512">
        <f t="shared" si="13"/>
        <v>39</v>
      </c>
      <c r="J79" s="115">
        <f t="shared" si="13"/>
        <v>2073929.36</v>
      </c>
      <c r="K79" s="512">
        <f>[4]Grafico!P29</f>
        <v>424037.95</v>
      </c>
    </row>
    <row r="80" spans="2:13" hidden="1">
      <c r="B80" s="503"/>
      <c r="C80" s="503"/>
      <c r="K80" s="512">
        <f>[4]Grafico!P30</f>
        <v>92615.95</v>
      </c>
    </row>
    <row r="81" spans="2:11" hidden="1">
      <c r="B81" s="503"/>
      <c r="C81" s="503"/>
      <c r="K81" s="512">
        <f>[4]Grafico!P31</f>
        <v>28078.27</v>
      </c>
    </row>
    <row r="82" spans="2:11" hidden="1">
      <c r="B82" s="503"/>
      <c r="C82" s="503"/>
      <c r="K82" s="512">
        <f>[4]Grafico!P32</f>
        <v>68119.13</v>
      </c>
    </row>
    <row r="83" spans="2:11" hidden="1">
      <c r="B83" s="503"/>
      <c r="C83" s="503"/>
      <c r="K83" s="512">
        <f>[4]Grafico!P33</f>
        <v>16113.95</v>
      </c>
    </row>
    <row r="84" spans="2:11" hidden="1">
      <c r="B84" s="503"/>
      <c r="C84" s="503"/>
      <c r="K84" s="512">
        <f>[4]Grafico!P34</f>
        <v>3631.86</v>
      </c>
    </row>
    <row r="85" spans="2:11" hidden="1">
      <c r="B85" s="503"/>
      <c r="C85" s="503"/>
      <c r="K85" s="512">
        <f>[4]Grafico!P35</f>
        <v>5101.95</v>
      </c>
    </row>
    <row r="86" spans="2:11" hidden="1">
      <c r="B86" s="503"/>
      <c r="C86" s="503"/>
      <c r="K86" s="517">
        <f>[4]Grafico!P36</f>
        <v>2073929.36</v>
      </c>
    </row>
    <row r="87" spans="2:11" hidden="1">
      <c r="B87" s="503"/>
      <c r="C87" s="503"/>
      <c r="K87" s="516">
        <f>SUM(K67:K85)</f>
        <v>3439274.6200000006</v>
      </c>
    </row>
    <row r="88" spans="2:11" hidden="1">
      <c r="B88" s="503"/>
      <c r="C88" s="503"/>
      <c r="K88" s="512">
        <f>K87-K86</f>
        <v>1365345.2600000005</v>
      </c>
    </row>
    <row r="89" spans="2:11" hidden="1">
      <c r="B89" s="503"/>
      <c r="C89" s="503"/>
      <c r="K89" s="494">
        <f>SUM(K67:K85)</f>
        <v>3439274.6200000006</v>
      </c>
    </row>
    <row r="90" spans="2:11" hidden="1">
      <c r="B90" s="503"/>
      <c r="C90" s="503"/>
    </row>
    <row r="91" spans="2:11" hidden="1">
      <c r="B91" s="503"/>
      <c r="C91" s="503"/>
    </row>
    <row r="92" spans="2:11" hidden="1">
      <c r="B92" s="503"/>
      <c r="C92" s="503"/>
    </row>
    <row r="93" spans="2:11" hidden="1">
      <c r="B93" s="503"/>
      <c r="C93" s="503"/>
    </row>
    <row r="94" spans="2:11" hidden="1">
      <c r="B94" s="503"/>
      <c r="C94" s="503"/>
    </row>
    <row r="95" spans="2:11" hidden="1">
      <c r="B95" s="503"/>
      <c r="C95" s="503"/>
    </row>
    <row r="96" spans="2:11" hidden="1">
      <c r="B96" s="503"/>
      <c r="C96" s="503"/>
    </row>
    <row r="97" spans="2:3" hidden="1">
      <c r="B97" s="503"/>
      <c r="C97" s="503"/>
    </row>
    <row r="98" spans="2:3" hidden="1">
      <c r="B98" s="503"/>
      <c r="C98" s="503"/>
    </row>
    <row r="99" spans="2:3" hidden="1">
      <c r="B99" s="503"/>
      <c r="C99" s="503"/>
    </row>
    <row r="100" spans="2:3" hidden="1">
      <c r="B100" s="503"/>
      <c r="C100" s="503"/>
    </row>
    <row r="101" spans="2:3" hidden="1">
      <c r="B101" s="503"/>
      <c r="C101" s="503"/>
    </row>
    <row r="102" spans="2:3" hidden="1">
      <c r="B102" s="503"/>
      <c r="C102" s="503"/>
    </row>
    <row r="103" spans="2:3" hidden="1">
      <c r="B103" s="503"/>
      <c r="C103" s="503"/>
    </row>
    <row r="104" spans="2:3" hidden="1">
      <c r="B104" s="503"/>
      <c r="C104" s="503"/>
    </row>
    <row r="105" spans="2:3" hidden="1">
      <c r="B105" s="503"/>
      <c r="C105" s="503"/>
    </row>
    <row r="106" spans="2:3" hidden="1">
      <c r="B106" s="503"/>
      <c r="C106" s="503"/>
    </row>
    <row r="107" spans="2:3" hidden="1">
      <c r="B107" s="503"/>
      <c r="C107" s="503"/>
    </row>
    <row r="108" spans="2:3" hidden="1">
      <c r="B108" s="503"/>
      <c r="C108" s="503"/>
    </row>
    <row r="109" spans="2:3" hidden="1">
      <c r="B109" s="503"/>
      <c r="C109" s="503"/>
    </row>
    <row r="110" spans="2:3" hidden="1">
      <c r="B110" s="503"/>
      <c r="C110" s="503"/>
    </row>
    <row r="111" spans="2:3" hidden="1">
      <c r="B111" s="503"/>
      <c r="C111" s="503"/>
    </row>
    <row r="112" spans="2:3" hidden="1">
      <c r="B112" s="503"/>
      <c r="C112" s="503"/>
    </row>
    <row r="113" spans="2:3" hidden="1">
      <c r="B113" s="503"/>
      <c r="C113" s="503"/>
    </row>
    <row r="114" spans="2:3" hidden="1">
      <c r="B114" s="503"/>
      <c r="C114" s="503"/>
    </row>
    <row r="115" spans="2:3" hidden="1">
      <c r="B115" s="503"/>
      <c r="C115" s="503"/>
    </row>
    <row r="116" spans="2:3" hidden="1">
      <c r="B116" s="503"/>
      <c r="C116" s="503"/>
    </row>
    <row r="117" spans="2:3" hidden="1">
      <c r="B117" s="503"/>
      <c r="C117" s="503"/>
    </row>
    <row r="118" spans="2:3" hidden="1">
      <c r="B118" s="503"/>
      <c r="C118" s="503"/>
    </row>
    <row r="119" spans="2:3" hidden="1">
      <c r="B119" s="503"/>
      <c r="C119" s="503"/>
    </row>
    <row r="120" spans="2:3" hidden="1">
      <c r="B120" s="503"/>
      <c r="C120" s="503"/>
    </row>
    <row r="121" spans="2:3" hidden="1">
      <c r="B121" s="503"/>
      <c r="C121" s="503"/>
    </row>
    <row r="122" spans="2:3" hidden="1">
      <c r="B122" s="503"/>
      <c r="C122" s="503"/>
    </row>
    <row r="123" spans="2:3" hidden="1">
      <c r="B123" s="503"/>
      <c r="C123" s="503"/>
    </row>
    <row r="124" spans="2:3" hidden="1">
      <c r="B124" s="503"/>
      <c r="C124" s="503"/>
    </row>
    <row r="125" spans="2:3" hidden="1">
      <c r="B125" s="503"/>
      <c r="C125" s="503"/>
    </row>
    <row r="126" spans="2:3" hidden="1">
      <c r="B126" s="503"/>
      <c r="C126" s="503"/>
    </row>
    <row r="127" spans="2:3" hidden="1">
      <c r="B127" s="503"/>
      <c r="C127" s="503"/>
    </row>
    <row r="128" spans="2:3" hidden="1">
      <c r="B128" s="503"/>
      <c r="C128" s="503"/>
    </row>
    <row r="129" spans="2:3" hidden="1">
      <c r="B129" s="503"/>
      <c r="C129" s="503"/>
    </row>
    <row r="130" spans="2:3" hidden="1">
      <c r="B130" s="503"/>
      <c r="C130" s="503"/>
    </row>
    <row r="131" spans="2:3" hidden="1">
      <c r="B131" s="503"/>
      <c r="C131" s="503"/>
    </row>
    <row r="132" spans="2:3" hidden="1">
      <c r="B132" s="503"/>
      <c r="C132" s="503"/>
    </row>
    <row r="133" spans="2:3" hidden="1">
      <c r="B133" s="503"/>
      <c r="C133" s="503"/>
    </row>
    <row r="134" spans="2:3" hidden="1">
      <c r="B134" s="503"/>
      <c r="C134" s="503"/>
    </row>
    <row r="135" spans="2:3" hidden="1">
      <c r="B135" s="503"/>
      <c r="C135" s="503"/>
    </row>
    <row r="136" spans="2:3" hidden="1">
      <c r="B136" s="503"/>
      <c r="C136" s="503"/>
    </row>
    <row r="137" spans="2:3" hidden="1">
      <c r="B137" s="503"/>
      <c r="C137" s="503"/>
    </row>
    <row r="138" spans="2:3" hidden="1">
      <c r="B138" s="503"/>
      <c r="C138" s="503"/>
    </row>
    <row r="139" spans="2:3" hidden="1">
      <c r="B139" s="503"/>
      <c r="C139" s="503"/>
    </row>
    <row r="140" spans="2:3" hidden="1">
      <c r="B140" s="503"/>
      <c r="C140" s="503"/>
    </row>
    <row r="141" spans="2:3" hidden="1">
      <c r="B141" s="503"/>
      <c r="C141" s="503"/>
    </row>
    <row r="142" spans="2:3" hidden="1">
      <c r="B142" s="503"/>
      <c r="C142" s="503"/>
    </row>
    <row r="143" spans="2:3" hidden="1">
      <c r="B143" s="503"/>
      <c r="C143" s="503"/>
    </row>
    <row r="144" spans="2:3" hidden="1">
      <c r="B144" s="503"/>
      <c r="C144" s="503"/>
    </row>
    <row r="145" spans="2:3" hidden="1">
      <c r="B145" s="503"/>
      <c r="C145" s="503"/>
    </row>
    <row r="146" spans="2:3" hidden="1">
      <c r="B146" s="503"/>
      <c r="C146" s="503"/>
    </row>
    <row r="147" spans="2:3" hidden="1">
      <c r="B147" s="503"/>
      <c r="C147" s="503"/>
    </row>
    <row r="148" spans="2:3" hidden="1">
      <c r="B148" s="503"/>
      <c r="C148" s="503"/>
    </row>
    <row r="149" spans="2:3" hidden="1">
      <c r="B149" s="503"/>
      <c r="C149" s="503"/>
    </row>
    <row r="150" spans="2:3" hidden="1">
      <c r="B150" s="503"/>
      <c r="C150" s="503"/>
    </row>
    <row r="151" spans="2:3" hidden="1">
      <c r="B151" s="503"/>
      <c r="C151" s="503"/>
    </row>
    <row r="152" spans="2:3" hidden="1">
      <c r="B152" s="503"/>
      <c r="C152" s="503"/>
    </row>
    <row r="153" spans="2:3" hidden="1">
      <c r="B153" s="503"/>
      <c r="C153" s="503"/>
    </row>
    <row r="154" spans="2:3" hidden="1">
      <c r="B154" s="503"/>
      <c r="C154" s="503"/>
    </row>
    <row r="155" spans="2:3" hidden="1">
      <c r="B155" s="503"/>
      <c r="C155" s="503"/>
    </row>
    <row r="156" spans="2:3" hidden="1">
      <c r="B156" s="503"/>
      <c r="C156" s="503"/>
    </row>
    <row r="157" spans="2:3" hidden="1">
      <c r="B157" s="503"/>
      <c r="C157" s="503"/>
    </row>
    <row r="158" spans="2:3" hidden="1">
      <c r="B158" s="503"/>
      <c r="C158" s="503"/>
    </row>
    <row r="159" spans="2:3" hidden="1">
      <c r="B159" s="503"/>
      <c r="C159" s="503"/>
    </row>
    <row r="160" spans="2:3" hidden="1">
      <c r="B160" s="503"/>
      <c r="C160" s="503"/>
    </row>
    <row r="161" spans="2:3" hidden="1">
      <c r="B161" s="503"/>
      <c r="C161" s="503"/>
    </row>
    <row r="162" spans="2:3" hidden="1">
      <c r="B162" s="503"/>
      <c r="C162" s="503"/>
    </row>
    <row r="163" spans="2:3" hidden="1">
      <c r="B163" s="503"/>
      <c r="C163" s="503"/>
    </row>
    <row r="164" spans="2:3" hidden="1">
      <c r="B164" s="503"/>
      <c r="C164" s="503"/>
    </row>
    <row r="165" spans="2:3" hidden="1">
      <c r="B165" s="503"/>
      <c r="C165" s="503"/>
    </row>
    <row r="166" spans="2:3" hidden="1">
      <c r="B166" s="503"/>
      <c r="C166" s="503"/>
    </row>
    <row r="167" spans="2:3" hidden="1">
      <c r="B167" s="503"/>
      <c r="C167" s="503"/>
    </row>
    <row r="168" spans="2:3" hidden="1">
      <c r="B168" s="503"/>
      <c r="C168" s="503"/>
    </row>
    <row r="169" spans="2:3" hidden="1">
      <c r="B169" s="503"/>
      <c r="C169" s="503"/>
    </row>
    <row r="170" spans="2:3" hidden="1">
      <c r="B170" s="503"/>
      <c r="C170" s="503"/>
    </row>
    <row r="171" spans="2:3" hidden="1">
      <c r="B171" s="503"/>
      <c r="C171" s="503"/>
    </row>
    <row r="172" spans="2:3" hidden="1">
      <c r="B172" s="503"/>
      <c r="C172" s="503"/>
    </row>
    <row r="173" spans="2:3" hidden="1">
      <c r="B173" s="503"/>
      <c r="C173" s="503"/>
    </row>
    <row r="174" spans="2:3" hidden="1">
      <c r="B174" s="503"/>
      <c r="C174" s="503"/>
    </row>
    <row r="175" spans="2:3" hidden="1">
      <c r="B175" s="503"/>
      <c r="C175" s="503"/>
    </row>
    <row r="176" spans="2:3" hidden="1">
      <c r="B176" s="503"/>
      <c r="C176" s="503"/>
    </row>
    <row r="177" spans="2:3" hidden="1">
      <c r="B177" s="503"/>
      <c r="C177" s="503"/>
    </row>
    <row r="178" spans="2:3" hidden="1">
      <c r="B178" s="503"/>
      <c r="C178" s="503"/>
    </row>
    <row r="179" spans="2:3" hidden="1">
      <c r="B179" s="503"/>
      <c r="C179" s="503"/>
    </row>
    <row r="180" spans="2:3" hidden="1">
      <c r="B180" s="503"/>
      <c r="C180" s="503"/>
    </row>
    <row r="181" spans="2:3" hidden="1">
      <c r="B181" s="503"/>
      <c r="C181" s="503"/>
    </row>
    <row r="182" spans="2:3" hidden="1">
      <c r="B182" s="503"/>
      <c r="C182" s="503"/>
    </row>
    <row r="183" spans="2:3" hidden="1">
      <c r="B183" s="503"/>
      <c r="C183" s="503"/>
    </row>
    <row r="184" spans="2:3" hidden="1">
      <c r="B184" s="503"/>
      <c r="C184" s="503"/>
    </row>
    <row r="185" spans="2:3" hidden="1">
      <c r="B185" s="503"/>
      <c r="C185" s="503"/>
    </row>
    <row r="186" spans="2:3" hidden="1">
      <c r="B186" s="503"/>
      <c r="C186" s="503"/>
    </row>
    <row r="187" spans="2:3" hidden="1">
      <c r="B187" s="503"/>
      <c r="C187" s="503"/>
    </row>
    <row r="188" spans="2:3" hidden="1">
      <c r="B188" s="503"/>
      <c r="C188" s="503"/>
    </row>
    <row r="189" spans="2:3" hidden="1">
      <c r="B189" s="503"/>
      <c r="C189" s="503"/>
    </row>
    <row r="190" spans="2:3" hidden="1">
      <c r="B190" s="503"/>
      <c r="C190" s="503"/>
    </row>
    <row r="191" spans="2:3" hidden="1">
      <c r="B191" s="503"/>
      <c r="C191" s="503"/>
    </row>
    <row r="192" spans="2:3" hidden="1">
      <c r="B192" s="503"/>
      <c r="C192" s="503"/>
    </row>
    <row r="193" spans="2:3" hidden="1">
      <c r="B193" s="503"/>
      <c r="C193" s="503"/>
    </row>
    <row r="194" spans="2:3" hidden="1">
      <c r="B194" s="503"/>
      <c r="C194" s="503"/>
    </row>
    <row r="195" spans="2:3" hidden="1">
      <c r="B195" s="503"/>
      <c r="C195" s="503"/>
    </row>
    <row r="196" spans="2:3" hidden="1">
      <c r="B196" s="503"/>
      <c r="C196" s="503"/>
    </row>
    <row r="197" spans="2:3" hidden="1">
      <c r="B197" s="503"/>
      <c r="C197" s="503"/>
    </row>
    <row r="198" spans="2:3" hidden="1">
      <c r="B198" s="503"/>
      <c r="C198" s="503"/>
    </row>
    <row r="199" spans="2:3" hidden="1">
      <c r="B199" s="503"/>
      <c r="C199" s="503"/>
    </row>
    <row r="200" spans="2:3" hidden="1">
      <c r="B200" s="503"/>
      <c r="C200" s="503"/>
    </row>
    <row r="201" spans="2:3" hidden="1">
      <c r="B201" s="503"/>
      <c r="C201" s="503"/>
    </row>
    <row r="202" spans="2:3" hidden="1">
      <c r="B202" s="503"/>
      <c r="C202" s="503"/>
    </row>
    <row r="203" spans="2:3" hidden="1">
      <c r="B203" s="503"/>
      <c r="C203" s="503"/>
    </row>
    <row r="204" spans="2:3" hidden="1">
      <c r="B204" s="503"/>
      <c r="C204" s="503"/>
    </row>
    <row r="205" spans="2:3" hidden="1">
      <c r="B205" s="503"/>
      <c r="C205" s="503"/>
    </row>
    <row r="206" spans="2:3" hidden="1">
      <c r="B206" s="503"/>
      <c r="C206" s="503"/>
    </row>
    <row r="207" spans="2:3" hidden="1">
      <c r="B207" s="503"/>
      <c r="C207" s="503"/>
    </row>
    <row r="208" spans="2:3" hidden="1">
      <c r="B208" s="503"/>
      <c r="C208" s="503"/>
    </row>
    <row r="209" spans="2:3" hidden="1">
      <c r="B209" s="503"/>
      <c r="C209" s="503"/>
    </row>
    <row r="210" spans="2:3" hidden="1">
      <c r="B210" s="503"/>
      <c r="C210" s="503"/>
    </row>
    <row r="211" spans="2:3" hidden="1">
      <c r="B211" s="503"/>
      <c r="C211" s="503"/>
    </row>
    <row r="212" spans="2:3" hidden="1">
      <c r="B212" s="503"/>
      <c r="C212" s="503"/>
    </row>
    <row r="213" spans="2:3" hidden="1">
      <c r="B213" s="503"/>
      <c r="C213" s="503"/>
    </row>
    <row r="214" spans="2:3" hidden="1">
      <c r="B214" s="503"/>
      <c r="C214" s="503"/>
    </row>
    <row r="215" spans="2:3" hidden="1">
      <c r="B215" s="503"/>
      <c r="C215" s="503"/>
    </row>
    <row r="216" spans="2:3" hidden="1">
      <c r="B216" s="503"/>
      <c r="C216" s="503"/>
    </row>
    <row r="217" spans="2:3" hidden="1">
      <c r="B217" s="503"/>
      <c r="C217" s="503"/>
    </row>
    <row r="218" spans="2:3" hidden="1">
      <c r="B218" s="503"/>
      <c r="C218" s="503"/>
    </row>
    <row r="219" spans="2:3" hidden="1">
      <c r="B219" s="503"/>
      <c r="C219" s="503"/>
    </row>
    <row r="220" spans="2:3" hidden="1">
      <c r="B220" s="503"/>
      <c r="C220" s="503"/>
    </row>
    <row r="221" spans="2:3" hidden="1">
      <c r="B221" s="503"/>
      <c r="C221" s="503"/>
    </row>
    <row r="222" spans="2:3" hidden="1">
      <c r="B222" s="503"/>
      <c r="C222" s="503"/>
    </row>
    <row r="223" spans="2:3" hidden="1">
      <c r="B223" s="503"/>
      <c r="C223" s="503"/>
    </row>
    <row r="224" spans="2:3" hidden="1">
      <c r="B224" s="503"/>
      <c r="C224" s="503"/>
    </row>
    <row r="225" spans="2:3" hidden="1">
      <c r="B225" s="503"/>
      <c r="C225" s="503"/>
    </row>
    <row r="226" spans="2:3" hidden="1">
      <c r="B226" s="503"/>
      <c r="C226" s="503"/>
    </row>
    <row r="227" spans="2:3" hidden="1">
      <c r="B227" s="503"/>
      <c r="C227" s="503"/>
    </row>
    <row r="228" spans="2:3" hidden="1">
      <c r="B228" s="503"/>
      <c r="C228" s="503"/>
    </row>
    <row r="229" spans="2:3" hidden="1">
      <c r="B229" s="503"/>
      <c r="C229" s="503"/>
    </row>
    <row r="230" spans="2:3" hidden="1">
      <c r="B230" s="503"/>
      <c r="C230" s="503"/>
    </row>
    <row r="231" spans="2:3" hidden="1">
      <c r="B231" s="503"/>
      <c r="C231" s="503"/>
    </row>
    <row r="232" spans="2:3" hidden="1">
      <c r="B232" s="503"/>
      <c r="C232" s="503"/>
    </row>
    <row r="233" spans="2:3" hidden="1">
      <c r="B233" s="503"/>
      <c r="C233" s="503"/>
    </row>
    <row r="234" spans="2:3" hidden="1">
      <c r="B234" s="503"/>
      <c r="C234" s="503"/>
    </row>
    <row r="235" spans="2:3" hidden="1">
      <c r="B235" s="503"/>
      <c r="C235" s="503"/>
    </row>
    <row r="236" spans="2:3" hidden="1">
      <c r="B236" s="503"/>
      <c r="C236" s="503"/>
    </row>
    <row r="237" spans="2:3" hidden="1">
      <c r="B237" s="503"/>
      <c r="C237" s="503"/>
    </row>
    <row r="238" spans="2:3" hidden="1">
      <c r="B238" s="503"/>
      <c r="C238" s="503"/>
    </row>
    <row r="239" spans="2:3" hidden="1">
      <c r="B239" s="503"/>
      <c r="C239" s="503"/>
    </row>
    <row r="240" spans="2:3" hidden="1">
      <c r="B240" s="503"/>
      <c r="C240" s="503"/>
    </row>
    <row r="241" spans="2:3" hidden="1">
      <c r="B241" s="503"/>
      <c r="C241" s="503"/>
    </row>
    <row r="242" spans="2:3" hidden="1">
      <c r="B242" s="503"/>
      <c r="C242" s="503"/>
    </row>
    <row r="243" spans="2:3" hidden="1">
      <c r="B243" s="503"/>
      <c r="C243" s="503"/>
    </row>
    <row r="244" spans="2:3" hidden="1">
      <c r="B244" s="503"/>
      <c r="C244" s="503"/>
    </row>
    <row r="245" spans="2:3" hidden="1">
      <c r="B245" s="503"/>
      <c r="C245" s="503"/>
    </row>
    <row r="246" spans="2:3" hidden="1">
      <c r="B246" s="503"/>
      <c r="C246" s="503"/>
    </row>
    <row r="247" spans="2:3" hidden="1">
      <c r="B247" s="503"/>
      <c r="C247" s="503"/>
    </row>
    <row r="248" spans="2:3">
      <c r="B248" s="503"/>
      <c r="C248" s="503"/>
    </row>
    <row r="249" spans="2:3">
      <c r="B249" s="503"/>
      <c r="C249" s="503"/>
    </row>
    <row r="250" spans="2:3">
      <c r="B250" s="503"/>
      <c r="C250" s="503"/>
    </row>
    <row r="251" spans="2:3">
      <c r="B251" s="503"/>
      <c r="C251" s="503"/>
    </row>
    <row r="252" spans="2:3">
      <c r="B252" s="503"/>
      <c r="C252" s="503"/>
    </row>
    <row r="253" spans="2:3">
      <c r="B253" s="503"/>
      <c r="C253" s="503"/>
    </row>
    <row r="254" spans="2:3">
      <c r="B254" s="503"/>
      <c r="C254" s="503"/>
    </row>
    <row r="255" spans="2:3">
      <c r="B255" s="503"/>
      <c r="C255" s="503"/>
    </row>
    <row r="256" spans="2:3">
      <c r="B256" s="503"/>
      <c r="C256" s="503"/>
    </row>
    <row r="257" spans="2:3">
      <c r="B257" s="503"/>
      <c r="C257" s="503"/>
    </row>
    <row r="258" spans="2:3">
      <c r="B258" s="503"/>
      <c r="C258" s="503"/>
    </row>
    <row r="259" spans="2:3">
      <c r="B259" s="503"/>
      <c r="C259" s="503"/>
    </row>
    <row r="260" spans="2:3">
      <c r="B260" s="503"/>
      <c r="C260" s="503"/>
    </row>
    <row r="261" spans="2:3">
      <c r="B261" s="503"/>
      <c r="C261" s="503"/>
    </row>
    <row r="262" spans="2:3">
      <c r="B262" s="503"/>
      <c r="C262" s="503"/>
    </row>
    <row r="263" spans="2:3">
      <c r="B263" s="503"/>
      <c r="C263" s="503"/>
    </row>
    <row r="264" spans="2:3">
      <c r="B264" s="503"/>
      <c r="C264" s="503"/>
    </row>
    <row r="265" spans="2:3">
      <c r="B265" s="503"/>
      <c r="C265" s="503"/>
    </row>
    <row r="266" spans="2:3">
      <c r="B266" s="503"/>
      <c r="C266" s="503"/>
    </row>
    <row r="267" spans="2:3">
      <c r="B267" s="503"/>
      <c r="C267" s="503"/>
    </row>
    <row r="268" spans="2:3">
      <c r="B268" s="503"/>
      <c r="C268" s="503"/>
    </row>
    <row r="269" spans="2:3">
      <c r="B269" s="503"/>
      <c r="C269" s="503"/>
    </row>
    <row r="270" spans="2:3">
      <c r="B270" s="503"/>
      <c r="C270" s="503"/>
    </row>
    <row r="271" spans="2:3">
      <c r="B271" s="503"/>
      <c r="C271" s="503"/>
    </row>
    <row r="272" spans="2:3">
      <c r="B272" s="503"/>
      <c r="C272" s="503"/>
    </row>
    <row r="273" spans="2:3">
      <c r="B273" s="503"/>
      <c r="C273" s="503"/>
    </row>
    <row r="274" spans="2:3">
      <c r="B274" s="503"/>
      <c r="C274" s="503"/>
    </row>
    <row r="275" spans="2:3">
      <c r="B275" s="503"/>
      <c r="C275" s="503"/>
    </row>
    <row r="276" spans="2:3">
      <c r="B276" s="503"/>
      <c r="C276" s="503"/>
    </row>
    <row r="277" spans="2:3">
      <c r="B277" s="503"/>
      <c r="C277" s="503"/>
    </row>
    <row r="278" spans="2:3">
      <c r="B278" s="503"/>
      <c r="C278" s="503"/>
    </row>
    <row r="279" spans="2:3">
      <c r="B279" s="503"/>
      <c r="C279" s="503"/>
    </row>
    <row r="280" spans="2:3">
      <c r="B280" s="503"/>
      <c r="C280" s="503"/>
    </row>
    <row r="281" spans="2:3">
      <c r="B281" s="503"/>
      <c r="C281" s="503"/>
    </row>
    <row r="282" spans="2:3">
      <c r="B282" s="503"/>
      <c r="C282" s="503"/>
    </row>
    <row r="283" spans="2:3">
      <c r="B283" s="503"/>
      <c r="C283" s="503"/>
    </row>
    <row r="284" spans="2:3">
      <c r="B284" s="503"/>
      <c r="C284" s="503"/>
    </row>
    <row r="285" spans="2:3">
      <c r="B285" s="503"/>
      <c r="C285" s="503"/>
    </row>
    <row r="286" spans="2:3">
      <c r="B286" s="503"/>
      <c r="C286" s="503"/>
    </row>
    <row r="287" spans="2:3">
      <c r="B287" s="503"/>
      <c r="C287" s="503"/>
    </row>
    <row r="288" spans="2:3">
      <c r="B288" s="503"/>
      <c r="C288" s="503"/>
    </row>
    <row r="289" spans="2:3">
      <c r="B289" s="503"/>
      <c r="C289" s="503"/>
    </row>
    <row r="290" spans="2:3">
      <c r="B290" s="503"/>
      <c r="C290" s="503"/>
    </row>
    <row r="291" spans="2:3">
      <c r="B291" s="503"/>
      <c r="C291" s="503"/>
    </row>
    <row r="292" spans="2:3">
      <c r="B292" s="503"/>
      <c r="C292" s="503"/>
    </row>
    <row r="293" spans="2:3">
      <c r="B293" s="503"/>
      <c r="C293" s="503"/>
    </row>
    <row r="294" spans="2:3">
      <c r="B294" s="503"/>
      <c r="C294" s="503"/>
    </row>
    <row r="295" spans="2:3">
      <c r="B295" s="503"/>
      <c r="C295" s="503"/>
    </row>
    <row r="296" spans="2:3">
      <c r="B296" s="503"/>
      <c r="C296" s="503"/>
    </row>
    <row r="297" spans="2:3">
      <c r="B297" s="503"/>
      <c r="C297" s="503"/>
    </row>
    <row r="298" spans="2:3">
      <c r="B298" s="503"/>
      <c r="C298" s="503"/>
    </row>
    <row r="299" spans="2:3">
      <c r="B299" s="503"/>
      <c r="C299" s="503"/>
    </row>
    <row r="300" spans="2:3">
      <c r="B300" s="503"/>
      <c r="C300" s="503"/>
    </row>
    <row r="301" spans="2:3">
      <c r="B301" s="503"/>
      <c r="C301" s="503"/>
    </row>
    <row r="302" spans="2:3">
      <c r="B302" s="503"/>
      <c r="C302" s="503"/>
    </row>
    <row r="303" spans="2:3">
      <c r="B303" s="503"/>
      <c r="C303" s="503"/>
    </row>
    <row r="304" spans="2:3">
      <c r="B304" s="503"/>
      <c r="C304" s="503"/>
    </row>
    <row r="305" spans="2:3">
      <c r="B305" s="503"/>
      <c r="C305" s="503"/>
    </row>
    <row r="306" spans="2:3">
      <c r="B306" s="503"/>
      <c r="C306" s="503"/>
    </row>
    <row r="307" spans="2:3">
      <c r="B307" s="503"/>
      <c r="C307" s="503"/>
    </row>
    <row r="308" spans="2:3">
      <c r="B308" s="503"/>
      <c r="C308" s="503"/>
    </row>
    <row r="309" spans="2:3">
      <c r="B309" s="503"/>
      <c r="C309" s="503"/>
    </row>
    <row r="310" spans="2:3">
      <c r="B310" s="503"/>
      <c r="C310" s="503"/>
    </row>
    <row r="311" spans="2:3">
      <c r="B311" s="503"/>
      <c r="C311" s="503"/>
    </row>
    <row r="312" spans="2:3">
      <c r="B312" s="503"/>
      <c r="C312" s="503"/>
    </row>
    <row r="313" spans="2:3">
      <c r="B313" s="503"/>
      <c r="C313" s="503"/>
    </row>
    <row r="314" spans="2:3">
      <c r="B314" s="503"/>
      <c r="C314" s="503"/>
    </row>
    <row r="315" spans="2:3">
      <c r="B315" s="503"/>
      <c r="C315" s="503"/>
    </row>
    <row r="316" spans="2:3">
      <c r="B316" s="503"/>
      <c r="C316" s="503"/>
    </row>
    <row r="317" spans="2:3">
      <c r="B317" s="503"/>
      <c r="C317" s="503"/>
    </row>
    <row r="318" spans="2:3">
      <c r="B318" s="503"/>
      <c r="C318" s="503"/>
    </row>
    <row r="319" spans="2:3">
      <c r="B319" s="503"/>
      <c r="C319" s="503"/>
    </row>
    <row r="320" spans="2:3">
      <c r="B320" s="503"/>
      <c r="C320" s="503"/>
    </row>
    <row r="321" spans="2:3">
      <c r="B321" s="503"/>
      <c r="C321" s="503"/>
    </row>
    <row r="322" spans="2:3">
      <c r="B322" s="503"/>
      <c r="C322" s="503"/>
    </row>
    <row r="323" spans="2:3">
      <c r="B323" s="503"/>
      <c r="C323" s="503"/>
    </row>
    <row r="324" spans="2:3">
      <c r="B324" s="503"/>
      <c r="C324" s="503"/>
    </row>
    <row r="325" spans="2:3">
      <c r="B325" s="503"/>
      <c r="C325" s="503"/>
    </row>
    <row r="326" spans="2:3">
      <c r="B326" s="503"/>
      <c r="C326" s="503"/>
    </row>
    <row r="327" spans="2:3">
      <c r="B327" s="503"/>
      <c r="C327" s="503"/>
    </row>
    <row r="328" spans="2:3">
      <c r="B328" s="503"/>
      <c r="C328" s="503"/>
    </row>
    <row r="329" spans="2:3">
      <c r="B329" s="503"/>
      <c r="C329" s="503"/>
    </row>
    <row r="330" spans="2:3">
      <c r="B330" s="503"/>
      <c r="C330" s="503"/>
    </row>
    <row r="331" spans="2:3">
      <c r="B331" s="503"/>
      <c r="C331" s="503"/>
    </row>
    <row r="332" spans="2:3">
      <c r="B332" s="503"/>
      <c r="C332" s="503"/>
    </row>
    <row r="333" spans="2:3">
      <c r="B333" s="503"/>
      <c r="C333" s="503"/>
    </row>
    <row r="334" spans="2:3">
      <c r="B334" s="503"/>
      <c r="C334" s="503"/>
    </row>
    <row r="335" spans="2:3">
      <c r="B335" s="503"/>
      <c r="C335" s="503"/>
    </row>
    <row r="336" spans="2:3">
      <c r="B336" s="503"/>
      <c r="C336" s="503"/>
    </row>
    <row r="337" spans="2:3">
      <c r="B337" s="503"/>
      <c r="C337" s="503"/>
    </row>
    <row r="338" spans="2:3">
      <c r="B338" s="503"/>
      <c r="C338" s="503"/>
    </row>
    <row r="339" spans="2:3">
      <c r="B339" s="503"/>
      <c r="C339" s="503"/>
    </row>
    <row r="340" spans="2:3">
      <c r="B340" s="503"/>
      <c r="C340" s="503"/>
    </row>
    <row r="341" spans="2:3">
      <c r="B341" s="503"/>
      <c r="C341" s="503"/>
    </row>
    <row r="342" spans="2:3">
      <c r="B342" s="503"/>
      <c r="C342" s="503"/>
    </row>
    <row r="343" spans="2:3">
      <c r="B343" s="503"/>
      <c r="C343" s="503"/>
    </row>
    <row r="344" spans="2:3">
      <c r="B344" s="503"/>
      <c r="C344" s="503"/>
    </row>
    <row r="345" spans="2:3">
      <c r="B345" s="503"/>
      <c r="C345" s="503"/>
    </row>
    <row r="346" spans="2:3">
      <c r="B346" s="503"/>
      <c r="C346" s="503"/>
    </row>
    <row r="347" spans="2:3">
      <c r="B347" s="503"/>
      <c r="C347" s="503"/>
    </row>
    <row r="348" spans="2:3">
      <c r="B348" s="503"/>
      <c r="C348" s="503"/>
    </row>
    <row r="349" spans="2:3">
      <c r="B349" s="503"/>
      <c r="C349" s="503"/>
    </row>
    <row r="350" spans="2:3">
      <c r="B350" s="503"/>
      <c r="C350" s="503"/>
    </row>
    <row r="351" spans="2:3">
      <c r="B351" s="503"/>
      <c r="C351" s="503"/>
    </row>
    <row r="352" spans="2:3">
      <c r="B352" s="503"/>
      <c r="C352" s="503"/>
    </row>
    <row r="353" spans="2:3">
      <c r="B353" s="503"/>
      <c r="C353" s="503"/>
    </row>
    <row r="354" spans="2:3">
      <c r="B354" s="503"/>
      <c r="C354" s="503"/>
    </row>
    <row r="355" spans="2:3">
      <c r="B355" s="503"/>
      <c r="C355" s="503"/>
    </row>
    <row r="356" spans="2:3">
      <c r="B356" s="503"/>
      <c r="C356" s="503"/>
    </row>
    <row r="357" spans="2:3">
      <c r="B357" s="503"/>
      <c r="C357" s="503"/>
    </row>
    <row r="358" spans="2:3">
      <c r="B358" s="503"/>
      <c r="C358" s="503"/>
    </row>
    <row r="359" spans="2:3">
      <c r="B359" s="503"/>
      <c r="C359" s="503"/>
    </row>
    <row r="360" spans="2:3">
      <c r="B360" s="503"/>
      <c r="C360" s="503"/>
    </row>
    <row r="361" spans="2:3">
      <c r="B361" s="503"/>
      <c r="C361" s="503"/>
    </row>
    <row r="362" spans="2:3">
      <c r="B362" s="503"/>
      <c r="C362" s="503"/>
    </row>
    <row r="363" spans="2:3">
      <c r="B363" s="503"/>
      <c r="C363" s="503"/>
    </row>
    <row r="364" spans="2:3">
      <c r="B364" s="503"/>
      <c r="C364" s="503"/>
    </row>
    <row r="365" spans="2:3">
      <c r="B365" s="503"/>
      <c r="C365" s="503"/>
    </row>
    <row r="366" spans="2:3">
      <c r="B366" s="503"/>
      <c r="C366" s="503"/>
    </row>
    <row r="367" spans="2:3">
      <c r="B367" s="503"/>
      <c r="C367" s="503"/>
    </row>
    <row r="368" spans="2:3">
      <c r="B368" s="503"/>
      <c r="C368" s="503"/>
    </row>
    <row r="369" spans="2:3">
      <c r="B369" s="503"/>
      <c r="C369" s="503"/>
    </row>
    <row r="370" spans="2:3">
      <c r="B370" s="503"/>
      <c r="C370" s="503"/>
    </row>
    <row r="371" spans="2:3">
      <c r="B371" s="503"/>
      <c r="C371" s="503"/>
    </row>
    <row r="372" spans="2:3">
      <c r="B372" s="503"/>
      <c r="C372" s="503"/>
    </row>
    <row r="373" spans="2:3">
      <c r="B373" s="503"/>
      <c r="C373" s="503"/>
    </row>
    <row r="374" spans="2:3">
      <c r="B374" s="503"/>
      <c r="C374" s="503"/>
    </row>
    <row r="375" spans="2:3">
      <c r="B375" s="503"/>
      <c r="C375" s="503"/>
    </row>
    <row r="376" spans="2:3">
      <c r="B376" s="503"/>
      <c r="C376" s="503"/>
    </row>
    <row r="377" spans="2:3">
      <c r="B377" s="503"/>
      <c r="C377" s="503"/>
    </row>
    <row r="378" spans="2:3">
      <c r="B378" s="503"/>
      <c r="C378" s="503"/>
    </row>
    <row r="379" spans="2:3">
      <c r="B379" s="503"/>
      <c r="C379" s="503"/>
    </row>
    <row r="380" spans="2:3">
      <c r="B380" s="503"/>
      <c r="C380" s="503"/>
    </row>
    <row r="381" spans="2:3">
      <c r="B381" s="503"/>
      <c r="C381" s="503"/>
    </row>
    <row r="382" spans="2:3">
      <c r="B382" s="503"/>
      <c r="C382" s="503"/>
    </row>
    <row r="383" spans="2:3">
      <c r="B383" s="503"/>
      <c r="C383" s="503"/>
    </row>
    <row r="384" spans="2:3">
      <c r="B384" s="503"/>
      <c r="C384" s="503"/>
    </row>
    <row r="385" spans="2:3">
      <c r="B385" s="503"/>
      <c r="C385" s="503"/>
    </row>
    <row r="386" spans="2:3">
      <c r="B386" s="503"/>
      <c r="C386" s="503"/>
    </row>
    <row r="387" spans="2:3">
      <c r="B387" s="503"/>
      <c r="C387" s="503"/>
    </row>
    <row r="388" spans="2:3">
      <c r="B388" s="503"/>
      <c r="C388" s="503"/>
    </row>
    <row r="389" spans="2:3">
      <c r="B389" s="503"/>
      <c r="C389" s="503"/>
    </row>
    <row r="390" spans="2:3">
      <c r="B390" s="503"/>
      <c r="C390" s="503"/>
    </row>
    <row r="391" spans="2:3">
      <c r="B391" s="503"/>
      <c r="C391" s="503"/>
    </row>
    <row r="392" spans="2:3">
      <c r="B392" s="503"/>
      <c r="C392" s="503"/>
    </row>
    <row r="393" spans="2:3">
      <c r="B393" s="503"/>
      <c r="C393" s="503"/>
    </row>
    <row r="394" spans="2:3">
      <c r="B394" s="503"/>
      <c r="C394" s="503"/>
    </row>
    <row r="395" spans="2:3">
      <c r="B395" s="503"/>
      <c r="C395" s="503"/>
    </row>
    <row r="396" spans="2:3">
      <c r="B396" s="503"/>
      <c r="C396" s="503"/>
    </row>
    <row r="397" spans="2:3">
      <c r="B397" s="503"/>
      <c r="C397" s="503"/>
    </row>
    <row r="398" spans="2:3">
      <c r="B398" s="503"/>
      <c r="C398" s="503"/>
    </row>
    <row r="399" spans="2:3">
      <c r="B399" s="503"/>
      <c r="C399" s="503"/>
    </row>
    <row r="400" spans="2:3">
      <c r="B400" s="503"/>
      <c r="C400" s="503"/>
    </row>
    <row r="401" spans="2:3">
      <c r="B401" s="503"/>
      <c r="C401" s="503"/>
    </row>
    <row r="402" spans="2:3">
      <c r="B402" s="503"/>
      <c r="C402" s="503"/>
    </row>
    <row r="403" spans="2:3">
      <c r="B403" s="503"/>
      <c r="C403" s="503"/>
    </row>
    <row r="404" spans="2:3">
      <c r="B404" s="503"/>
      <c r="C404" s="503"/>
    </row>
    <row r="405" spans="2:3">
      <c r="B405" s="503"/>
      <c r="C405" s="503"/>
    </row>
    <row r="406" spans="2:3">
      <c r="B406" s="503"/>
      <c r="C406" s="503"/>
    </row>
    <row r="407" spans="2:3">
      <c r="B407" s="503"/>
      <c r="C407" s="503"/>
    </row>
    <row r="408" spans="2:3">
      <c r="B408" s="503"/>
      <c r="C408" s="503"/>
    </row>
    <row r="409" spans="2:3">
      <c r="B409" s="503"/>
      <c r="C409" s="503"/>
    </row>
    <row r="410" spans="2:3">
      <c r="B410" s="503"/>
      <c r="C410" s="503"/>
    </row>
    <row r="411" spans="2:3">
      <c r="B411" s="503"/>
      <c r="C411" s="503"/>
    </row>
    <row r="412" spans="2:3">
      <c r="B412" s="503"/>
      <c r="C412" s="503"/>
    </row>
    <row r="413" spans="2:3">
      <c r="B413" s="503"/>
      <c r="C413" s="503"/>
    </row>
    <row r="414" spans="2:3">
      <c r="B414" s="503"/>
      <c r="C414" s="503"/>
    </row>
    <row r="415" spans="2:3">
      <c r="B415" s="503"/>
      <c r="C415" s="503"/>
    </row>
    <row r="416" spans="2:3">
      <c r="B416" s="503"/>
      <c r="C416" s="503"/>
    </row>
    <row r="417" spans="2:3">
      <c r="B417" s="503"/>
      <c r="C417" s="503"/>
    </row>
    <row r="418" spans="2:3">
      <c r="B418" s="503"/>
      <c r="C418" s="503"/>
    </row>
    <row r="419" spans="2:3">
      <c r="B419" s="503"/>
      <c r="C419" s="503"/>
    </row>
    <row r="420" spans="2:3">
      <c r="B420" s="503"/>
      <c r="C420" s="503"/>
    </row>
    <row r="421" spans="2:3">
      <c r="B421" s="503"/>
      <c r="C421" s="503"/>
    </row>
    <row r="422" spans="2:3">
      <c r="B422" s="503"/>
      <c r="C422" s="503"/>
    </row>
    <row r="423" spans="2:3">
      <c r="B423" s="503"/>
      <c r="C423" s="503"/>
    </row>
    <row r="424" spans="2:3">
      <c r="B424" s="503"/>
      <c r="C424" s="503"/>
    </row>
    <row r="425" spans="2:3">
      <c r="B425" s="503"/>
      <c r="C425" s="503"/>
    </row>
    <row r="426" spans="2:3">
      <c r="B426" s="503"/>
      <c r="C426" s="503"/>
    </row>
    <row r="427" spans="2:3">
      <c r="B427" s="503"/>
      <c r="C427" s="503"/>
    </row>
    <row r="428" spans="2:3">
      <c r="B428" s="503"/>
      <c r="C428" s="503"/>
    </row>
    <row r="429" spans="2:3">
      <c r="B429" s="503"/>
      <c r="C429" s="503"/>
    </row>
    <row r="430" spans="2:3">
      <c r="B430" s="503"/>
      <c r="C430" s="503"/>
    </row>
    <row r="431" spans="2:3">
      <c r="B431" s="503"/>
      <c r="C431" s="503"/>
    </row>
    <row r="432" spans="2:3">
      <c r="B432" s="503"/>
      <c r="C432" s="503"/>
    </row>
    <row r="433" spans="2:3">
      <c r="B433" s="503"/>
      <c r="C433" s="503"/>
    </row>
    <row r="434" spans="2:3">
      <c r="B434" s="503"/>
      <c r="C434" s="503"/>
    </row>
    <row r="435" spans="2:3">
      <c r="B435" s="503"/>
      <c r="C435" s="503"/>
    </row>
    <row r="436" spans="2:3">
      <c r="B436" s="503"/>
      <c r="C436" s="503"/>
    </row>
    <row r="437" spans="2:3">
      <c r="B437" s="503"/>
      <c r="C437" s="503"/>
    </row>
    <row r="438" spans="2:3">
      <c r="B438" s="503"/>
      <c r="C438" s="503"/>
    </row>
    <row r="439" spans="2:3">
      <c r="B439" s="503"/>
      <c r="C439" s="503"/>
    </row>
    <row r="440" spans="2:3">
      <c r="B440" s="503"/>
      <c r="C440" s="503"/>
    </row>
    <row r="441" spans="2:3">
      <c r="B441" s="503"/>
      <c r="C441" s="503"/>
    </row>
    <row r="442" spans="2:3">
      <c r="B442" s="503"/>
      <c r="C442" s="503"/>
    </row>
    <row r="443" spans="2:3">
      <c r="B443" s="503"/>
      <c r="C443" s="503"/>
    </row>
    <row r="444" spans="2:3">
      <c r="B444" s="503"/>
      <c r="C444" s="503"/>
    </row>
    <row r="445" spans="2:3">
      <c r="B445" s="503"/>
      <c r="C445" s="503"/>
    </row>
    <row r="446" spans="2:3">
      <c r="B446" s="503"/>
      <c r="C446" s="503"/>
    </row>
    <row r="447" spans="2:3">
      <c r="B447" s="503"/>
      <c r="C447" s="503"/>
    </row>
    <row r="448" spans="2:3">
      <c r="B448" s="503"/>
      <c r="C448" s="503"/>
    </row>
    <row r="449" spans="2:3">
      <c r="B449" s="503"/>
      <c r="C449" s="503"/>
    </row>
    <row r="450" spans="2:3">
      <c r="B450" s="503"/>
      <c r="C450" s="503"/>
    </row>
    <row r="451" spans="2:3">
      <c r="B451" s="503"/>
      <c r="C451" s="503"/>
    </row>
    <row r="452" spans="2:3">
      <c r="B452" s="503"/>
      <c r="C452" s="503"/>
    </row>
    <row r="453" spans="2:3">
      <c r="B453" s="503"/>
      <c r="C453" s="503"/>
    </row>
    <row r="454" spans="2:3">
      <c r="B454" s="503"/>
      <c r="C454" s="503"/>
    </row>
    <row r="455" spans="2:3">
      <c r="B455" s="503"/>
      <c r="C455" s="503"/>
    </row>
    <row r="456" spans="2:3">
      <c r="B456" s="503"/>
      <c r="C456" s="503"/>
    </row>
    <row r="457" spans="2:3">
      <c r="B457" s="503"/>
      <c r="C457" s="503"/>
    </row>
    <row r="458" spans="2:3">
      <c r="B458" s="503"/>
      <c r="C458" s="503"/>
    </row>
    <row r="459" spans="2:3">
      <c r="B459" s="503"/>
      <c r="C459" s="503"/>
    </row>
    <row r="460" spans="2:3">
      <c r="B460" s="503"/>
      <c r="C460" s="503"/>
    </row>
    <row r="461" spans="2:3">
      <c r="B461" s="503"/>
      <c r="C461" s="503"/>
    </row>
    <row r="462" spans="2:3">
      <c r="B462" s="503"/>
      <c r="C462" s="503"/>
    </row>
    <row r="463" spans="2:3">
      <c r="B463" s="503"/>
      <c r="C463" s="503"/>
    </row>
    <row r="464" spans="2:3">
      <c r="B464" s="503"/>
      <c r="C464" s="503"/>
    </row>
    <row r="465" spans="2:3">
      <c r="B465" s="503"/>
      <c r="C465" s="503"/>
    </row>
    <row r="466" spans="2:3">
      <c r="B466" s="503"/>
      <c r="C466" s="503"/>
    </row>
    <row r="467" spans="2:3">
      <c r="B467" s="503"/>
      <c r="C467" s="503"/>
    </row>
    <row r="468" spans="2:3">
      <c r="B468" s="503"/>
      <c r="C468" s="503"/>
    </row>
    <row r="469" spans="2:3">
      <c r="B469" s="503"/>
      <c r="C469" s="503"/>
    </row>
    <row r="470" spans="2:3">
      <c r="B470" s="503"/>
      <c r="C470" s="503"/>
    </row>
    <row r="471" spans="2:3">
      <c r="B471" s="503"/>
      <c r="C471" s="503"/>
    </row>
    <row r="472" spans="2:3">
      <c r="B472" s="503"/>
      <c r="C472" s="503"/>
    </row>
    <row r="473" spans="2:3">
      <c r="B473" s="503"/>
      <c r="C473" s="503"/>
    </row>
    <row r="474" spans="2:3">
      <c r="B474" s="503"/>
      <c r="C474" s="503"/>
    </row>
    <row r="475" spans="2:3">
      <c r="B475" s="503"/>
      <c r="C475" s="503"/>
    </row>
    <row r="476" spans="2:3">
      <c r="B476" s="503"/>
      <c r="C476" s="503"/>
    </row>
    <row r="477" spans="2:3">
      <c r="B477" s="503"/>
      <c r="C477" s="503"/>
    </row>
    <row r="478" spans="2:3">
      <c r="B478" s="503"/>
      <c r="C478" s="503"/>
    </row>
    <row r="479" spans="2:3">
      <c r="B479" s="503"/>
      <c r="C479" s="503"/>
    </row>
    <row r="480" spans="2:3">
      <c r="B480" s="503"/>
      <c r="C480" s="503"/>
    </row>
    <row r="481" spans="2:3">
      <c r="B481" s="503"/>
      <c r="C481" s="503"/>
    </row>
    <row r="482" spans="2:3">
      <c r="B482" s="503"/>
      <c r="C482" s="503"/>
    </row>
    <row r="483" spans="2:3">
      <c r="B483" s="503"/>
      <c r="C483" s="503"/>
    </row>
    <row r="484" spans="2:3">
      <c r="B484" s="503"/>
      <c r="C484" s="503"/>
    </row>
    <row r="485" spans="2:3">
      <c r="B485" s="503"/>
      <c r="C485" s="503"/>
    </row>
    <row r="486" spans="2:3">
      <c r="B486" s="503"/>
      <c r="C486" s="503"/>
    </row>
    <row r="487" spans="2:3">
      <c r="B487" s="503"/>
      <c r="C487" s="503"/>
    </row>
    <row r="488" spans="2:3">
      <c r="B488" s="503"/>
      <c r="C488" s="503"/>
    </row>
    <row r="489" spans="2:3">
      <c r="B489" s="503"/>
      <c r="C489" s="503"/>
    </row>
    <row r="490" spans="2:3">
      <c r="B490" s="503"/>
      <c r="C490" s="503"/>
    </row>
    <row r="491" spans="2:3">
      <c r="B491" s="503"/>
      <c r="C491" s="503"/>
    </row>
    <row r="492" spans="2:3">
      <c r="B492" s="503"/>
      <c r="C492" s="503"/>
    </row>
    <row r="493" spans="2:3">
      <c r="B493" s="503"/>
      <c r="C493" s="503"/>
    </row>
    <row r="494" spans="2:3">
      <c r="B494" s="503"/>
      <c r="C494" s="503"/>
    </row>
    <row r="495" spans="2:3">
      <c r="B495" s="503"/>
      <c r="C495" s="503"/>
    </row>
    <row r="496" spans="2:3">
      <c r="B496" s="503"/>
      <c r="C496" s="503"/>
    </row>
    <row r="497" spans="2:3">
      <c r="B497" s="503"/>
      <c r="C497" s="503"/>
    </row>
    <row r="498" spans="2:3">
      <c r="B498" s="503"/>
      <c r="C498" s="503"/>
    </row>
    <row r="499" spans="2:3">
      <c r="B499" s="503"/>
      <c r="C499" s="503"/>
    </row>
    <row r="500" spans="2:3">
      <c r="B500" s="503"/>
      <c r="C500" s="503"/>
    </row>
    <row r="501" spans="2:3">
      <c r="B501" s="503"/>
      <c r="C501" s="503"/>
    </row>
    <row r="502" spans="2:3">
      <c r="B502" s="503"/>
      <c r="C502" s="503"/>
    </row>
    <row r="503" spans="2:3">
      <c r="B503" s="503"/>
      <c r="C503" s="503"/>
    </row>
    <row r="504" spans="2:3">
      <c r="B504" s="503"/>
      <c r="C504" s="503"/>
    </row>
    <row r="505" spans="2:3">
      <c r="B505" s="503"/>
      <c r="C505" s="503"/>
    </row>
    <row r="506" spans="2:3">
      <c r="B506" s="503"/>
      <c r="C506" s="503"/>
    </row>
    <row r="507" spans="2:3">
      <c r="B507" s="503"/>
      <c r="C507" s="503"/>
    </row>
    <row r="508" spans="2:3">
      <c r="B508" s="503"/>
      <c r="C508" s="503"/>
    </row>
    <row r="509" spans="2:3">
      <c r="B509" s="503"/>
      <c r="C509" s="503"/>
    </row>
    <row r="510" spans="2:3">
      <c r="B510" s="503"/>
      <c r="C510" s="503"/>
    </row>
    <row r="511" spans="2:3">
      <c r="B511" s="503"/>
      <c r="C511" s="503"/>
    </row>
    <row r="512" spans="2:3">
      <c r="B512" s="503"/>
      <c r="C512" s="503"/>
    </row>
    <row r="513" spans="2:3">
      <c r="B513" s="503"/>
      <c r="C513" s="503"/>
    </row>
    <row r="514" spans="2:3">
      <c r="B514" s="503"/>
      <c r="C514" s="503"/>
    </row>
    <row r="515" spans="2:3">
      <c r="B515" s="503"/>
      <c r="C515" s="503"/>
    </row>
    <row r="516" spans="2:3">
      <c r="B516" s="503"/>
      <c r="C516" s="503"/>
    </row>
    <row r="517" spans="2:3">
      <c r="B517" s="503"/>
      <c r="C517" s="503"/>
    </row>
    <row r="518" spans="2:3">
      <c r="B518" s="503"/>
      <c r="C518" s="503"/>
    </row>
    <row r="519" spans="2:3">
      <c r="B519" s="503"/>
      <c r="C519" s="503"/>
    </row>
    <row r="520" spans="2:3">
      <c r="B520" s="503"/>
      <c r="C520" s="503"/>
    </row>
    <row r="521" spans="2:3">
      <c r="B521" s="503"/>
      <c r="C521" s="503"/>
    </row>
    <row r="522" spans="2:3">
      <c r="B522" s="503"/>
      <c r="C522" s="503"/>
    </row>
    <row r="523" spans="2:3">
      <c r="B523" s="503"/>
      <c r="C523" s="503"/>
    </row>
    <row r="524" spans="2:3">
      <c r="B524" s="503"/>
      <c r="C524" s="503"/>
    </row>
    <row r="525" spans="2:3">
      <c r="B525" s="503"/>
      <c r="C525" s="503"/>
    </row>
    <row r="526" spans="2:3">
      <c r="B526" s="503"/>
      <c r="C526" s="503"/>
    </row>
    <row r="527" spans="2:3">
      <c r="B527" s="503"/>
      <c r="C527" s="503"/>
    </row>
    <row r="528" spans="2:3">
      <c r="B528" s="503"/>
      <c r="C528" s="503"/>
    </row>
    <row r="529" spans="2:3">
      <c r="B529" s="503"/>
      <c r="C529" s="503"/>
    </row>
    <row r="530" spans="2:3">
      <c r="B530" s="503"/>
      <c r="C530" s="503"/>
    </row>
    <row r="531" spans="2:3">
      <c r="B531" s="503"/>
      <c r="C531" s="503"/>
    </row>
    <row r="532" spans="2:3">
      <c r="B532" s="503"/>
      <c r="C532" s="503"/>
    </row>
    <row r="533" spans="2:3">
      <c r="B533" s="503"/>
      <c r="C533" s="503"/>
    </row>
    <row r="534" spans="2:3">
      <c r="B534" s="503"/>
      <c r="C534" s="503"/>
    </row>
    <row r="535" spans="2:3">
      <c r="B535" s="503"/>
      <c r="C535" s="503"/>
    </row>
    <row r="536" spans="2:3">
      <c r="B536" s="503"/>
      <c r="C536" s="503"/>
    </row>
    <row r="537" spans="2:3">
      <c r="B537" s="503"/>
      <c r="C537" s="503"/>
    </row>
    <row r="538" spans="2:3">
      <c r="B538" s="503"/>
      <c r="C538" s="503"/>
    </row>
    <row r="539" spans="2:3">
      <c r="B539" s="503"/>
      <c r="C539" s="503"/>
    </row>
    <row r="540" spans="2:3">
      <c r="B540" s="503"/>
      <c r="C540" s="503"/>
    </row>
    <row r="541" spans="2:3">
      <c r="B541" s="503"/>
      <c r="C541" s="503"/>
    </row>
    <row r="542" spans="2:3">
      <c r="B542" s="503"/>
      <c r="C542" s="503"/>
    </row>
    <row r="543" spans="2:3">
      <c r="B543" s="503"/>
      <c r="C543" s="503"/>
    </row>
    <row r="544" spans="2:3">
      <c r="B544" s="503"/>
      <c r="C544" s="503"/>
    </row>
    <row r="545" spans="2:3">
      <c r="B545" s="503"/>
      <c r="C545" s="503"/>
    </row>
    <row r="546" spans="2:3">
      <c r="B546" s="503"/>
      <c r="C546" s="503"/>
    </row>
    <row r="547" spans="2:3">
      <c r="B547" s="503"/>
      <c r="C547" s="503"/>
    </row>
    <row r="548" spans="2:3">
      <c r="B548" s="503"/>
      <c r="C548" s="503"/>
    </row>
    <row r="549" spans="2:3">
      <c r="B549" s="503"/>
      <c r="C549" s="503"/>
    </row>
    <row r="550" spans="2:3">
      <c r="B550" s="503"/>
      <c r="C550" s="503"/>
    </row>
    <row r="551" spans="2:3">
      <c r="B551" s="503"/>
      <c r="C551" s="503"/>
    </row>
    <row r="552" spans="2:3">
      <c r="B552" s="503"/>
      <c r="C552" s="503"/>
    </row>
    <row r="553" spans="2:3">
      <c r="B553" s="503"/>
      <c r="C553" s="503"/>
    </row>
    <row r="554" spans="2:3">
      <c r="B554" s="503"/>
      <c r="C554" s="503"/>
    </row>
    <row r="555" spans="2:3">
      <c r="B555" s="503"/>
      <c r="C555" s="503"/>
    </row>
    <row r="556" spans="2:3">
      <c r="B556" s="503"/>
      <c r="C556" s="503"/>
    </row>
    <row r="557" spans="2:3">
      <c r="B557" s="503"/>
      <c r="C557" s="503"/>
    </row>
    <row r="558" spans="2:3">
      <c r="B558" s="503"/>
      <c r="C558" s="503"/>
    </row>
    <row r="559" spans="2:3">
      <c r="B559" s="503"/>
      <c r="C559" s="503"/>
    </row>
    <row r="560" spans="2:3">
      <c r="B560" s="503"/>
      <c r="C560" s="503"/>
    </row>
    <row r="561" spans="2:3">
      <c r="B561" s="503"/>
      <c r="C561" s="503"/>
    </row>
    <row r="562" spans="2:3">
      <c r="B562" s="503"/>
      <c r="C562" s="503"/>
    </row>
    <row r="563" spans="2:3">
      <c r="B563" s="503"/>
      <c r="C563" s="503"/>
    </row>
    <row r="564" spans="2:3">
      <c r="B564" s="503"/>
      <c r="C564" s="503"/>
    </row>
    <row r="565" spans="2:3">
      <c r="B565" s="503"/>
      <c r="C565" s="503"/>
    </row>
    <row r="566" spans="2:3">
      <c r="B566" s="503"/>
      <c r="C566" s="503"/>
    </row>
    <row r="567" spans="2:3">
      <c r="B567" s="503"/>
      <c r="C567" s="503"/>
    </row>
    <row r="568" spans="2:3">
      <c r="B568" s="503"/>
      <c r="C568" s="503"/>
    </row>
    <row r="569" spans="2:3">
      <c r="B569" s="503"/>
      <c r="C569" s="503"/>
    </row>
    <row r="570" spans="2:3">
      <c r="B570" s="503"/>
      <c r="C570" s="503"/>
    </row>
    <row r="571" spans="2:3">
      <c r="B571" s="503"/>
      <c r="C571" s="503"/>
    </row>
    <row r="572" spans="2:3">
      <c r="B572" s="503"/>
      <c r="C572" s="503"/>
    </row>
    <row r="573" spans="2:3">
      <c r="B573" s="503"/>
      <c r="C573" s="503"/>
    </row>
    <row r="574" spans="2:3">
      <c r="B574" s="503"/>
      <c r="C574" s="503"/>
    </row>
    <row r="575" spans="2:3">
      <c r="B575" s="503"/>
      <c r="C575" s="503"/>
    </row>
    <row r="576" spans="2:3">
      <c r="B576" s="503"/>
      <c r="C576" s="503"/>
    </row>
    <row r="577" spans="2:3">
      <c r="B577" s="503"/>
      <c r="C577" s="503"/>
    </row>
    <row r="578" spans="2:3">
      <c r="B578" s="503"/>
      <c r="C578" s="503"/>
    </row>
    <row r="579" spans="2:3">
      <c r="B579" s="503"/>
      <c r="C579" s="503"/>
    </row>
    <row r="580" spans="2:3">
      <c r="B580" s="503"/>
      <c r="C580" s="503"/>
    </row>
    <row r="581" spans="2:3">
      <c r="B581" s="503"/>
      <c r="C581" s="503"/>
    </row>
    <row r="582" spans="2:3">
      <c r="B582" s="503"/>
      <c r="C582" s="503"/>
    </row>
    <row r="583" spans="2:3">
      <c r="B583" s="503"/>
      <c r="C583" s="503"/>
    </row>
    <row r="584" spans="2:3">
      <c r="B584" s="503"/>
      <c r="C584" s="503"/>
    </row>
    <row r="585" spans="2:3">
      <c r="B585" s="503"/>
      <c r="C585" s="503"/>
    </row>
    <row r="586" spans="2:3">
      <c r="B586" s="503"/>
      <c r="C586" s="503"/>
    </row>
    <row r="587" spans="2:3">
      <c r="B587" s="503"/>
      <c r="C587" s="503"/>
    </row>
    <row r="588" spans="2:3">
      <c r="B588" s="503"/>
      <c r="C588" s="503"/>
    </row>
    <row r="589" spans="2:3">
      <c r="B589" s="503"/>
      <c r="C589" s="503"/>
    </row>
    <row r="590" spans="2:3">
      <c r="B590" s="503"/>
      <c r="C590" s="503"/>
    </row>
    <row r="591" spans="2:3">
      <c r="B591" s="503"/>
      <c r="C591" s="503"/>
    </row>
    <row r="592" spans="2:3">
      <c r="B592" s="503"/>
      <c r="C592" s="503"/>
    </row>
    <row r="593" spans="2:3">
      <c r="B593" s="503"/>
      <c r="C593" s="503"/>
    </row>
    <row r="594" spans="2:3">
      <c r="B594" s="503"/>
      <c r="C594" s="503"/>
    </row>
    <row r="595" spans="2:3">
      <c r="B595" s="503"/>
      <c r="C595" s="503"/>
    </row>
    <row r="596" spans="2:3">
      <c r="B596" s="503"/>
      <c r="C596" s="503"/>
    </row>
    <row r="597" spans="2:3">
      <c r="B597" s="503"/>
      <c r="C597" s="503"/>
    </row>
    <row r="598" spans="2:3">
      <c r="B598" s="503"/>
      <c r="C598" s="503"/>
    </row>
    <row r="599" spans="2:3">
      <c r="B599" s="503"/>
      <c r="C599" s="503"/>
    </row>
    <row r="600" spans="2:3">
      <c r="B600" s="503"/>
      <c r="C600" s="503"/>
    </row>
    <row r="601" spans="2:3">
      <c r="B601" s="503"/>
      <c r="C601" s="503"/>
    </row>
    <row r="602" spans="2:3">
      <c r="B602" s="503"/>
      <c r="C602" s="503"/>
    </row>
    <row r="603" spans="2:3">
      <c r="B603" s="503"/>
      <c r="C603" s="503"/>
    </row>
    <row r="604" spans="2:3">
      <c r="B604" s="503"/>
      <c r="C604" s="503"/>
    </row>
    <row r="605" spans="2:3">
      <c r="B605" s="503"/>
      <c r="C605" s="503"/>
    </row>
    <row r="606" spans="2:3">
      <c r="B606" s="503"/>
      <c r="C606" s="503"/>
    </row>
    <row r="607" spans="2:3">
      <c r="B607" s="503"/>
      <c r="C607" s="503"/>
    </row>
    <row r="608" spans="2:3">
      <c r="B608" s="503"/>
      <c r="C608" s="503"/>
    </row>
    <row r="609" spans="2:3">
      <c r="B609" s="503"/>
      <c r="C609" s="503"/>
    </row>
    <row r="610" spans="2:3">
      <c r="B610" s="503"/>
      <c r="C610" s="503"/>
    </row>
    <row r="611" spans="2:3">
      <c r="B611" s="503"/>
      <c r="C611" s="503"/>
    </row>
    <row r="612" spans="2:3">
      <c r="B612" s="503"/>
      <c r="C612" s="503"/>
    </row>
    <row r="613" spans="2:3">
      <c r="B613" s="503"/>
      <c r="C613" s="503"/>
    </row>
    <row r="614" spans="2:3">
      <c r="B614" s="503"/>
      <c r="C614" s="503"/>
    </row>
    <row r="615" spans="2:3">
      <c r="B615" s="503"/>
      <c r="C615" s="503"/>
    </row>
    <row r="616" spans="2:3">
      <c r="B616" s="503"/>
      <c r="C616" s="503"/>
    </row>
    <row r="617" spans="2:3">
      <c r="B617" s="503"/>
      <c r="C617" s="503"/>
    </row>
    <row r="618" spans="2:3">
      <c r="B618" s="503"/>
      <c r="C618" s="503"/>
    </row>
    <row r="619" spans="2:3">
      <c r="B619" s="503"/>
      <c r="C619" s="503"/>
    </row>
    <row r="620" spans="2:3">
      <c r="B620" s="503"/>
      <c r="C620" s="503"/>
    </row>
    <row r="621" spans="2:3">
      <c r="B621" s="503"/>
      <c r="C621" s="503"/>
    </row>
    <row r="622" spans="2:3">
      <c r="B622" s="503"/>
      <c r="C622" s="503"/>
    </row>
    <row r="623" spans="2:3">
      <c r="B623" s="503"/>
      <c r="C623" s="503"/>
    </row>
    <row r="624" spans="2:3">
      <c r="B624" s="503"/>
      <c r="C624" s="503"/>
    </row>
    <row r="625" spans="2:3">
      <c r="B625" s="503"/>
      <c r="C625" s="503"/>
    </row>
    <row r="626" spans="2:3">
      <c r="B626" s="503"/>
      <c r="C626" s="503"/>
    </row>
    <row r="627" spans="2:3">
      <c r="B627" s="503"/>
      <c r="C627" s="503"/>
    </row>
    <row r="628" spans="2:3">
      <c r="B628" s="503"/>
      <c r="C628" s="503"/>
    </row>
    <row r="629" spans="2:3">
      <c r="B629" s="503"/>
      <c r="C629" s="503"/>
    </row>
    <row r="630" spans="2:3">
      <c r="B630" s="503"/>
      <c r="C630" s="503"/>
    </row>
    <row r="631" spans="2:3">
      <c r="B631" s="503"/>
      <c r="C631" s="503"/>
    </row>
    <row r="632" spans="2:3">
      <c r="B632" s="503"/>
      <c r="C632" s="503"/>
    </row>
    <row r="633" spans="2:3">
      <c r="B633" s="503"/>
      <c r="C633" s="503"/>
    </row>
    <row r="634" spans="2:3">
      <c r="B634" s="503"/>
      <c r="C634" s="503"/>
    </row>
    <row r="635" spans="2:3">
      <c r="B635" s="503"/>
      <c r="C635" s="503"/>
    </row>
    <row r="636" spans="2:3">
      <c r="B636" s="503"/>
      <c r="C636" s="503"/>
    </row>
    <row r="637" spans="2:3">
      <c r="B637" s="503"/>
      <c r="C637" s="503"/>
    </row>
    <row r="638" spans="2:3">
      <c r="B638" s="503"/>
      <c r="C638" s="503"/>
    </row>
    <row r="639" spans="2:3">
      <c r="B639" s="503"/>
      <c r="C639" s="503"/>
    </row>
    <row r="640" spans="2:3">
      <c r="B640" s="503"/>
      <c r="C640" s="503"/>
    </row>
    <row r="641" spans="2:3">
      <c r="B641" s="503"/>
      <c r="C641" s="503"/>
    </row>
    <row r="642" spans="2:3">
      <c r="B642" s="503"/>
      <c r="C642" s="503"/>
    </row>
    <row r="643" spans="2:3">
      <c r="B643" s="503"/>
      <c r="C643" s="503"/>
    </row>
    <row r="644" spans="2:3">
      <c r="B644" s="503"/>
      <c r="C644" s="503"/>
    </row>
    <row r="645" spans="2:3">
      <c r="B645" s="503"/>
      <c r="C645" s="503"/>
    </row>
    <row r="646" spans="2:3">
      <c r="B646" s="503"/>
      <c r="C646" s="503"/>
    </row>
    <row r="647" spans="2:3">
      <c r="B647" s="503"/>
      <c r="C647" s="503"/>
    </row>
    <row r="648" spans="2:3">
      <c r="B648" s="503"/>
      <c r="C648" s="503"/>
    </row>
    <row r="649" spans="2:3">
      <c r="B649" s="503"/>
      <c r="C649" s="503"/>
    </row>
    <row r="650" spans="2:3">
      <c r="B650" s="503"/>
      <c r="C650" s="503"/>
    </row>
    <row r="651" spans="2:3">
      <c r="B651" s="503"/>
      <c r="C651" s="503"/>
    </row>
    <row r="652" spans="2:3">
      <c r="B652" s="503"/>
      <c r="C652" s="503"/>
    </row>
    <row r="653" spans="2:3">
      <c r="B653" s="503"/>
      <c r="C653" s="503"/>
    </row>
    <row r="654" spans="2:3">
      <c r="B654" s="503"/>
      <c r="C654" s="503"/>
    </row>
    <row r="655" spans="2:3">
      <c r="B655" s="503"/>
      <c r="C655" s="503"/>
    </row>
    <row r="656" spans="2:3">
      <c r="B656" s="503"/>
      <c r="C656" s="503"/>
    </row>
    <row r="657" spans="2:3">
      <c r="B657" s="503"/>
      <c r="C657" s="503"/>
    </row>
    <row r="658" spans="2:3">
      <c r="B658" s="503"/>
      <c r="C658" s="503"/>
    </row>
    <row r="659" spans="2:3">
      <c r="B659" s="503"/>
      <c r="C659" s="503"/>
    </row>
    <row r="660" spans="2:3">
      <c r="B660" s="503"/>
      <c r="C660" s="503"/>
    </row>
    <row r="661" spans="2:3">
      <c r="B661" s="503"/>
      <c r="C661" s="503"/>
    </row>
    <row r="662" spans="2:3">
      <c r="B662" s="503"/>
      <c r="C662" s="503"/>
    </row>
    <row r="663" spans="2:3">
      <c r="B663" s="503"/>
      <c r="C663" s="503"/>
    </row>
    <row r="664" spans="2:3">
      <c r="B664" s="503"/>
      <c r="C664" s="503"/>
    </row>
    <row r="665" spans="2:3">
      <c r="B665" s="503"/>
      <c r="C665" s="503"/>
    </row>
    <row r="666" spans="2:3">
      <c r="B666" s="503"/>
      <c r="C666" s="503"/>
    </row>
    <row r="667" spans="2:3">
      <c r="B667" s="503"/>
      <c r="C667" s="503"/>
    </row>
    <row r="668" spans="2:3">
      <c r="B668" s="503"/>
      <c r="C668" s="503"/>
    </row>
    <row r="669" spans="2:3">
      <c r="B669" s="503"/>
      <c r="C669" s="503"/>
    </row>
    <row r="670" spans="2:3">
      <c r="B670" s="503"/>
      <c r="C670" s="503"/>
    </row>
    <row r="671" spans="2:3">
      <c r="B671" s="503"/>
      <c r="C671" s="503"/>
    </row>
    <row r="672" spans="2:3">
      <c r="B672" s="503"/>
      <c r="C672" s="503"/>
    </row>
    <row r="673" spans="2:3">
      <c r="B673" s="503"/>
      <c r="C673" s="503"/>
    </row>
    <row r="674" spans="2:3">
      <c r="B674" s="503"/>
      <c r="C674" s="503"/>
    </row>
    <row r="675" spans="2:3">
      <c r="B675" s="503"/>
      <c r="C675" s="503"/>
    </row>
    <row r="676" spans="2:3">
      <c r="B676" s="503"/>
      <c r="C676" s="503"/>
    </row>
    <row r="677" spans="2:3">
      <c r="B677" s="503"/>
      <c r="C677" s="503"/>
    </row>
    <row r="678" spans="2:3">
      <c r="B678" s="503"/>
      <c r="C678" s="503"/>
    </row>
    <row r="679" spans="2:3">
      <c r="B679" s="503"/>
      <c r="C679" s="503"/>
    </row>
    <row r="680" spans="2:3">
      <c r="B680" s="503"/>
      <c r="C680" s="503"/>
    </row>
    <row r="681" spans="2:3">
      <c r="B681" s="503"/>
      <c r="C681" s="503"/>
    </row>
    <row r="682" spans="2:3">
      <c r="B682" s="503"/>
      <c r="C682" s="503"/>
    </row>
    <row r="683" spans="2:3">
      <c r="B683" s="503"/>
      <c r="C683" s="503"/>
    </row>
    <row r="684" spans="2:3">
      <c r="B684" s="503"/>
      <c r="C684" s="503"/>
    </row>
    <row r="685" spans="2:3">
      <c r="B685" s="503"/>
      <c r="C685" s="503"/>
    </row>
    <row r="686" spans="2:3">
      <c r="B686" s="503"/>
      <c r="C686" s="503"/>
    </row>
    <row r="687" spans="2:3">
      <c r="B687" s="503"/>
      <c r="C687" s="503"/>
    </row>
    <row r="688" spans="2:3">
      <c r="B688" s="503"/>
      <c r="C688" s="503"/>
    </row>
    <row r="689" spans="2:3">
      <c r="B689" s="503"/>
      <c r="C689" s="503"/>
    </row>
    <row r="690" spans="2:3">
      <c r="B690" s="503"/>
      <c r="C690" s="503"/>
    </row>
    <row r="691" spans="2:3">
      <c r="B691" s="503"/>
      <c r="C691" s="503"/>
    </row>
    <row r="692" spans="2:3">
      <c r="B692" s="503"/>
      <c r="C692" s="503"/>
    </row>
    <row r="693" spans="2:3">
      <c r="B693" s="503"/>
      <c r="C693" s="503"/>
    </row>
    <row r="694" spans="2:3">
      <c r="B694" s="503"/>
      <c r="C694" s="503"/>
    </row>
    <row r="695" spans="2:3">
      <c r="B695" s="503"/>
      <c r="C695" s="503"/>
    </row>
    <row r="696" spans="2:3">
      <c r="B696" s="503"/>
      <c r="C696" s="503"/>
    </row>
    <row r="697" spans="2:3">
      <c r="B697" s="503"/>
      <c r="C697" s="503"/>
    </row>
    <row r="698" spans="2:3">
      <c r="B698" s="503"/>
      <c r="C698" s="503"/>
    </row>
    <row r="699" spans="2:3">
      <c r="B699" s="503"/>
      <c r="C699" s="503"/>
    </row>
    <row r="700" spans="2:3">
      <c r="B700" s="503"/>
      <c r="C700" s="503"/>
    </row>
    <row r="701" spans="2:3">
      <c r="B701" s="503"/>
      <c r="C701" s="503"/>
    </row>
    <row r="702" spans="2:3">
      <c r="B702" s="503"/>
      <c r="C702" s="503"/>
    </row>
    <row r="703" spans="2:3">
      <c r="B703" s="503"/>
      <c r="C703" s="503"/>
    </row>
    <row r="704" spans="2:3">
      <c r="B704" s="503"/>
      <c r="C704" s="503"/>
    </row>
    <row r="705" spans="2:3">
      <c r="B705" s="503"/>
      <c r="C705" s="503"/>
    </row>
    <row r="706" spans="2:3">
      <c r="B706" s="503"/>
      <c r="C706" s="503"/>
    </row>
    <row r="707" spans="2:3">
      <c r="B707" s="503"/>
      <c r="C707" s="503"/>
    </row>
    <row r="708" spans="2:3">
      <c r="B708" s="503"/>
      <c r="C708" s="503"/>
    </row>
    <row r="709" spans="2:3">
      <c r="B709" s="503"/>
      <c r="C709" s="503"/>
    </row>
    <row r="710" spans="2:3">
      <c r="B710" s="503"/>
      <c r="C710" s="503"/>
    </row>
    <row r="711" spans="2:3">
      <c r="B711" s="503"/>
      <c r="C711" s="503"/>
    </row>
    <row r="712" spans="2:3">
      <c r="B712" s="503"/>
      <c r="C712" s="503"/>
    </row>
  </sheetData>
  <mergeCells count="4">
    <mergeCell ref="B1:J1"/>
    <mergeCell ref="B2:J2"/>
    <mergeCell ref="B3:I3"/>
    <mergeCell ref="B49:J49"/>
  </mergeCells>
  <conditionalFormatting sqref="K86">
    <cfRule type="cellIs" dxfId="0" priority="1" stopIfTrue="1" operator="notEqual">
      <formula>#REF!</formula>
    </cfRule>
  </conditionalFormatting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4]!Botón1_Haga_clic_en">
                <anchor moveWithCells="1" sizeWithCells="1">
                  <from>
                    <xdr:col>12</xdr:col>
                    <xdr:colOff>9525</xdr:colOff>
                    <xdr:row>0</xdr:row>
                    <xdr:rowOff>66675</xdr:rowOff>
                  </from>
                  <to>
                    <xdr:col>13</xdr:col>
                    <xdr:colOff>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showGridLines="0" tabSelected="1" zoomScaleNormal="100" workbookViewId="0">
      <selection activeCell="N18" sqref="N18"/>
    </sheetView>
  </sheetViews>
  <sheetFormatPr baseColWidth="10" defaultRowHeight="12.75"/>
  <cols>
    <col min="1" max="1" width="2.5703125" customWidth="1"/>
    <col min="2" max="2" width="36.28515625" customWidth="1"/>
    <col min="3" max="3" width="15.28515625" customWidth="1"/>
    <col min="4" max="4" width="10.7109375" style="576" customWidth="1"/>
    <col min="5" max="5" width="11.42578125" style="574" customWidth="1"/>
  </cols>
  <sheetData>
    <row r="1" spans="2:10" ht="18.75">
      <c r="B1" s="565" t="s">
        <v>0</v>
      </c>
      <c r="C1" s="568"/>
      <c r="D1" s="568"/>
    </row>
    <row r="2" spans="2:10" ht="15.75">
      <c r="B2" s="567" t="s">
        <v>204</v>
      </c>
      <c r="C2" s="569"/>
      <c r="D2" s="569"/>
      <c r="E2" s="567" t="s">
        <v>231</v>
      </c>
      <c r="F2" s="569"/>
      <c r="G2" s="569"/>
      <c r="H2" s="569"/>
      <c r="I2" s="569"/>
      <c r="J2" s="569"/>
    </row>
    <row r="3" spans="2:10" ht="15.75">
      <c r="B3" s="418" t="s">
        <v>205</v>
      </c>
      <c r="C3" s="42"/>
      <c r="D3" s="575"/>
    </row>
    <row r="6" spans="2:10" ht="21">
      <c r="B6" s="524"/>
      <c r="C6" s="573" t="s">
        <v>206</v>
      </c>
    </row>
    <row r="7" spans="2:10">
      <c r="B7" s="526"/>
      <c r="C7" s="527" t="s">
        <v>207</v>
      </c>
    </row>
    <row r="8" spans="2:10" ht="15">
      <c r="B8" s="528" t="s">
        <v>208</v>
      </c>
      <c r="C8" s="529">
        <v>-159185</v>
      </c>
      <c r="D8" s="576">
        <v>-0.11475091946350335</v>
      </c>
    </row>
    <row r="9" spans="2:10" ht="15">
      <c r="B9" s="528" t="s">
        <v>209</v>
      </c>
      <c r="C9" s="529">
        <v>-4415</v>
      </c>
      <c r="D9" s="576">
        <v>-1.9027055913255597E-2</v>
      </c>
    </row>
    <row r="10" spans="2:10" ht="15">
      <c r="B10" s="528" t="s">
        <v>210</v>
      </c>
      <c r="C10" s="529">
        <v>-2789</v>
      </c>
      <c r="D10" s="576">
        <v>-1.6718218002205965E-2</v>
      </c>
    </row>
    <row r="11" spans="2:10" ht="15">
      <c r="B11" s="528" t="s">
        <v>211</v>
      </c>
      <c r="C11" s="529">
        <v>-8273</v>
      </c>
      <c r="D11" s="576">
        <v>-2.358606218532433E-2</v>
      </c>
    </row>
    <row r="12" spans="2:10" ht="15">
      <c r="B12" s="528" t="s">
        <v>212</v>
      </c>
      <c r="C12" s="529">
        <v>-214</v>
      </c>
      <c r="D12" s="576">
        <v>-4.8769371011850526E-2</v>
      </c>
      <c r="G12" s="187"/>
    </row>
    <row r="13" spans="2:10" ht="15">
      <c r="B13" s="528" t="s">
        <v>213</v>
      </c>
      <c r="C13" s="529">
        <v>-1</v>
      </c>
      <c r="D13" s="576">
        <v>-2.5641025641025661E-2</v>
      </c>
      <c r="G13" s="187"/>
    </row>
    <row r="14" spans="2:10" ht="15">
      <c r="B14" s="535" t="s">
        <v>21</v>
      </c>
      <c r="C14" s="529">
        <v>-174877</v>
      </c>
      <c r="D14" s="576">
        <v>-8.16697948739743E-2</v>
      </c>
      <c r="G14" s="187"/>
    </row>
    <row r="15" spans="2:10" ht="15">
      <c r="B15" s="537"/>
      <c r="C15" s="533"/>
    </row>
    <row r="16" spans="2:10" ht="15">
      <c r="B16" s="537"/>
      <c r="C16" s="533"/>
    </row>
    <row r="17" spans="2:4" ht="15.75">
      <c r="B17" s="418" t="s">
        <v>214</v>
      </c>
    </row>
    <row r="20" spans="2:4" ht="15.75">
      <c r="B20" s="525"/>
      <c r="C20" s="573" t="s">
        <v>206</v>
      </c>
    </row>
    <row r="21" spans="2:4">
      <c r="B21" s="526"/>
      <c r="C21" s="527" t="s">
        <v>207</v>
      </c>
    </row>
    <row r="22" spans="2:4">
      <c r="B22" s="530" t="s">
        <v>215</v>
      </c>
      <c r="C22" s="529">
        <v>-89418</v>
      </c>
      <c r="D22" s="576">
        <v>-9.5110759392690092E-2</v>
      </c>
    </row>
    <row r="23" spans="2:4">
      <c r="B23" s="530" t="s">
        <v>216</v>
      </c>
      <c r="C23" s="529">
        <v>-58501</v>
      </c>
      <c r="D23" s="576">
        <v>-0.1537957994747372</v>
      </c>
    </row>
    <row r="24" spans="2:4">
      <c r="B24" s="530" t="s">
        <v>217</v>
      </c>
      <c r="C24" s="529">
        <v>-11266</v>
      </c>
      <c r="D24" s="576">
        <v>-0.16891820976085159</v>
      </c>
    </row>
    <row r="25" spans="2:4">
      <c r="B25" s="536" t="s">
        <v>21</v>
      </c>
      <c r="C25" s="529">
        <v>-159185</v>
      </c>
      <c r="D25" s="576">
        <v>-0.11475091946350335</v>
      </c>
    </row>
    <row r="29" spans="2:4" ht="15.75">
      <c r="B29" s="418" t="s">
        <v>230</v>
      </c>
    </row>
    <row r="31" spans="2:4" ht="21">
      <c r="B31" s="531"/>
      <c r="C31" s="573" t="s">
        <v>206</v>
      </c>
    </row>
    <row r="32" spans="2:4">
      <c r="B32" s="526"/>
      <c r="C32" s="527" t="s">
        <v>207</v>
      </c>
    </row>
    <row r="33" spans="2:4" ht="15">
      <c r="B33" s="532" t="s">
        <v>218</v>
      </c>
      <c r="C33" s="529">
        <v>-51376</v>
      </c>
      <c r="D33" s="576">
        <v>-0.17719405950155553</v>
      </c>
    </row>
    <row r="34" spans="2:4" ht="30">
      <c r="B34" s="534" t="s">
        <v>227</v>
      </c>
      <c r="C34" s="529">
        <v>-19031</v>
      </c>
      <c r="D34" s="576">
        <v>-8.7064528673056252E-2</v>
      </c>
    </row>
    <row r="35" spans="2:4" ht="30">
      <c r="B35" s="534" t="s">
        <v>228</v>
      </c>
      <c r="C35" s="529">
        <v>-19079</v>
      </c>
      <c r="D35" s="576">
        <v>-0.12033276149149807</v>
      </c>
    </row>
    <row r="36" spans="2:4" ht="15">
      <c r="B36" s="532" t="s">
        <v>219</v>
      </c>
      <c r="C36" s="529">
        <v>-31954</v>
      </c>
      <c r="D36" s="576">
        <v>-0.22064631956912029</v>
      </c>
    </row>
    <row r="37" spans="2:4" ht="15">
      <c r="B37" s="532" t="s">
        <v>220</v>
      </c>
      <c r="C37" s="529">
        <v>-8250</v>
      </c>
      <c r="D37" s="576">
        <v>-6.0778853379304221E-2</v>
      </c>
    </row>
    <row r="38" spans="2:4" ht="15">
      <c r="B38" s="532" t="s">
        <v>221</v>
      </c>
      <c r="C38" s="529">
        <v>-5924</v>
      </c>
      <c r="D38" s="576">
        <v>-7.0714064029412493E-2</v>
      </c>
    </row>
    <row r="39" spans="2:4" ht="15">
      <c r="B39" s="532" t="s">
        <v>222</v>
      </c>
      <c r="C39" s="529">
        <v>622</v>
      </c>
      <c r="D39" s="576">
        <v>9.2228762918700191E-3</v>
      </c>
    </row>
    <row r="40" spans="2:4" ht="30">
      <c r="B40" s="534" t="s">
        <v>229</v>
      </c>
      <c r="C40" s="529">
        <v>-3981</v>
      </c>
      <c r="D40" s="576">
        <v>-6.5825589470551282E-2</v>
      </c>
    </row>
    <row r="41" spans="2:4" ht="15">
      <c r="B41" s="532" t="s">
        <v>223</v>
      </c>
      <c r="C41" s="529">
        <v>-6193</v>
      </c>
      <c r="D41" s="576">
        <v>-0.10997851219122379</v>
      </c>
    </row>
    <row r="42" spans="2:4" ht="15">
      <c r="B42" s="532" t="s">
        <v>224</v>
      </c>
      <c r="C42" s="529">
        <v>-1671</v>
      </c>
      <c r="D42" s="576">
        <v>-3.7136634367499366E-2</v>
      </c>
    </row>
    <row r="43" spans="2:4" ht="15">
      <c r="B43" s="532" t="s">
        <v>225</v>
      </c>
      <c r="C43" s="529">
        <v>-12348</v>
      </c>
      <c r="D43" s="576">
        <v>-9.7547102737291169E-2</v>
      </c>
    </row>
    <row r="44" spans="2:4" ht="15">
      <c r="B44" s="535" t="s">
        <v>226</v>
      </c>
      <c r="C44" s="529">
        <v>-159185</v>
      </c>
      <c r="D44" s="576">
        <v>-0.11475091946350335</v>
      </c>
    </row>
  </sheetData>
  <mergeCells count="3">
    <mergeCell ref="E2:J2"/>
    <mergeCell ref="B1:D1"/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showGridLines="0" workbookViewId="0">
      <selection activeCell="B18" sqref="B18"/>
    </sheetView>
  </sheetViews>
  <sheetFormatPr baseColWidth="10" defaultRowHeight="12.75"/>
  <sheetData>
    <row r="3" spans="1:7">
      <c r="B3" s="519"/>
    </row>
    <row r="6" spans="1:7" ht="24.75" customHeight="1"/>
    <row r="7" spans="1:7" ht="18">
      <c r="A7" s="540" t="s">
        <v>194</v>
      </c>
      <c r="B7" s="540"/>
      <c r="C7" s="540"/>
      <c r="D7" s="540"/>
      <c r="E7" s="540"/>
      <c r="F7" s="540"/>
      <c r="G7" s="540"/>
    </row>
    <row r="8" spans="1:7" ht="24.95" customHeight="1">
      <c r="A8" s="520"/>
      <c r="B8" s="520"/>
      <c r="C8" s="520"/>
      <c r="D8" s="520"/>
    </row>
    <row r="9" spans="1:7" ht="24.95" customHeight="1">
      <c r="A9" s="521" t="s">
        <v>199</v>
      </c>
      <c r="B9" s="539"/>
      <c r="C9" s="522"/>
      <c r="D9" s="520"/>
    </row>
    <row r="10" spans="1:7" ht="24.95" customHeight="1">
      <c r="A10" s="521" t="s">
        <v>195</v>
      </c>
      <c r="B10" s="539"/>
      <c r="C10" s="539"/>
      <c r="D10" s="539"/>
    </row>
    <row r="11" spans="1:7" ht="24.95" customHeight="1">
      <c r="A11" s="521" t="s">
        <v>10</v>
      </c>
      <c r="B11" s="522"/>
      <c r="C11" s="522"/>
      <c r="D11" s="520"/>
    </row>
    <row r="12" spans="1:7" ht="24.95" customHeight="1">
      <c r="A12" s="521" t="s">
        <v>196</v>
      </c>
      <c r="B12" s="522"/>
      <c r="C12" s="522"/>
      <c r="D12" s="520"/>
    </row>
    <row r="13" spans="1:7" ht="24.95" customHeight="1">
      <c r="A13" s="521" t="s">
        <v>197</v>
      </c>
      <c r="B13" s="539"/>
      <c r="C13" s="522"/>
      <c r="D13" s="520"/>
    </row>
    <row r="14" spans="1:7" ht="24.95" customHeight="1">
      <c r="A14" s="521" t="s">
        <v>198</v>
      </c>
      <c r="B14" s="539"/>
      <c r="C14" s="539"/>
      <c r="D14" s="520"/>
    </row>
    <row r="15" spans="1:7" ht="24.95" customHeight="1">
      <c r="A15" s="521" t="s">
        <v>200</v>
      </c>
      <c r="B15" s="539"/>
      <c r="C15" s="539"/>
      <c r="D15" s="539"/>
    </row>
    <row r="16" spans="1:7" ht="24.95" customHeight="1">
      <c r="A16" s="521" t="s">
        <v>201</v>
      </c>
      <c r="B16" s="539"/>
      <c r="C16" s="539"/>
      <c r="D16" s="539"/>
    </row>
    <row r="17" spans="1:4" ht="24.95" customHeight="1">
      <c r="A17" s="521" t="s">
        <v>202</v>
      </c>
      <c r="B17" s="539"/>
      <c r="C17" s="538"/>
      <c r="D17" s="520"/>
    </row>
    <row r="18" spans="1:4" ht="24.95" customHeight="1">
      <c r="A18" s="521" t="s">
        <v>203</v>
      </c>
      <c r="B18" s="539"/>
      <c r="C18" s="521"/>
      <c r="D18" s="520"/>
    </row>
    <row r="19" spans="1:4" ht="18">
      <c r="B19" s="523"/>
    </row>
  </sheetData>
  <mergeCells count="1">
    <mergeCell ref="A7:G7"/>
  </mergeCells>
  <hyperlinks>
    <hyperlink ref="A9" location="'Procedentes UE'!A1" display="Procedentes UE"/>
    <hyperlink ref="A10" location="'Procedentes de paises NOUE '!A1" display="Procedentes de paises NOUE "/>
    <hyperlink ref="A11" location="TOTAL!A1" display="TOTAL"/>
    <hyperlink ref="A12" location="GENERO!A1" display="GENERO"/>
    <hyperlink ref="A13" location="EVOLUCION!A1" display="EVOLUCION"/>
    <hyperlink ref="A14" location="'VARIACION mes y año'!A1" display="VARIACION mes y año"/>
    <hyperlink ref="A15" location="'Sectores Gral.'!A1" display="Sectores Régimen General"/>
    <hyperlink ref="A16" location="'Sectores autonomos'!A1" display="Sectores Régimen Autónomos"/>
    <hyperlink ref="A17" location="'Paises de Procedencia'!A1" display="Países de Procedencia"/>
    <hyperlink ref="A18" location="'Efecto COVID'!A1" display="Efecto COVID"/>
    <hyperlink ref="A18:B18" location="'Efecto COVID'!A1" display="Efecto COVID"/>
    <hyperlink ref="A17:C17" location="'Paises de Procedencia'!A1" display="Países de Procedencia"/>
    <hyperlink ref="A16:D16" location="'Sectores autonomos'!A1" display="Sectores Régimen Autónomos"/>
    <hyperlink ref="A15:D15" location="'Sectores Gral.'!A1" display="Sectores Régimen General"/>
    <hyperlink ref="A14:C14" location="'VARIACION mes y año'!A1" display="VARIACION mes y año"/>
    <hyperlink ref="A13:B13" location="EVOLUCION!A1" display="EVOLUCION"/>
    <hyperlink ref="A10:D10" location="'Procedentes de paises NOUE '!A1" display="Procedentes de paises NOUE "/>
    <hyperlink ref="A9:B9" location="'Procedentes UE'!A1" display="Procedentes U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9"/>
  <sheetViews>
    <sheetView showGridLines="0" topLeftCell="B1" zoomScaleNormal="100" workbookViewId="0"/>
  </sheetViews>
  <sheetFormatPr baseColWidth="10" defaultRowHeight="12.75"/>
  <cols>
    <col min="1" max="1" width="12.140625" hidden="1" customWidth="1"/>
    <col min="2" max="2" width="19" style="41" customWidth="1"/>
    <col min="3" max="3" width="11.42578125" style="41" customWidth="1"/>
    <col min="4" max="4" width="10" style="41" customWidth="1"/>
    <col min="5" max="5" width="10.85546875" style="41" customWidth="1"/>
    <col min="6" max="6" width="9.85546875" style="41" customWidth="1"/>
    <col min="7" max="7" width="13.42578125" style="41" customWidth="1"/>
    <col min="8" max="8" width="9.5703125" style="41" customWidth="1"/>
    <col min="9" max="9" width="10.140625" style="41" customWidth="1"/>
    <col min="10" max="10" width="10.7109375" style="41" customWidth="1"/>
    <col min="11" max="11" width="11.42578125" style="40" customWidth="1"/>
    <col min="12" max="18" width="0" hidden="1" customWidth="1"/>
  </cols>
  <sheetData>
    <row r="1" spans="1:14" ht="18.75">
      <c r="B1" s="544" t="s">
        <v>0</v>
      </c>
      <c r="C1" s="544"/>
      <c r="D1" s="545"/>
      <c r="E1" s="545"/>
      <c r="F1" s="545"/>
      <c r="G1" s="545"/>
      <c r="H1" s="545"/>
      <c r="I1" s="545"/>
      <c r="J1" s="546"/>
      <c r="K1" s="1"/>
    </row>
    <row r="2" spans="1:14" ht="18.75">
      <c r="B2" s="2" t="s">
        <v>1</v>
      </c>
      <c r="C2" s="3"/>
      <c r="D2" s="4"/>
      <c r="E2" s="4"/>
      <c r="F2" s="4"/>
      <c r="G2" s="4"/>
      <c r="H2" s="4"/>
      <c r="I2" s="4"/>
      <c r="J2" s="5"/>
      <c r="K2" s="1"/>
    </row>
    <row r="3" spans="1:14" s="6" customFormat="1" ht="18.600000000000001" customHeight="1">
      <c r="C3" s="7"/>
      <c r="D3" s="8"/>
      <c r="E3" s="8"/>
      <c r="F3" s="8"/>
      <c r="G3" s="8"/>
      <c r="H3" s="8"/>
      <c r="I3" s="8"/>
      <c r="J3" s="9"/>
      <c r="K3" s="1"/>
    </row>
    <row r="4" spans="1:14" s="6" customFormat="1" ht="18.600000000000001" customHeight="1">
      <c r="B4" s="10" t="s">
        <v>2</v>
      </c>
      <c r="C4" s="7"/>
      <c r="D4" s="8"/>
      <c r="E4" s="8"/>
      <c r="F4" s="8"/>
      <c r="G4" s="8"/>
      <c r="H4" s="8"/>
      <c r="I4" s="8"/>
      <c r="J4" s="9"/>
      <c r="K4" s="1"/>
    </row>
    <row r="5" spans="1:14" s="11" customFormat="1" ht="28.15" customHeight="1">
      <c r="B5" s="12"/>
      <c r="C5" s="13" t="s">
        <v>3</v>
      </c>
      <c r="D5" s="14" t="s">
        <v>4</v>
      </c>
      <c r="E5" s="14" t="s">
        <v>5</v>
      </c>
      <c r="F5" s="14" t="s">
        <v>6</v>
      </c>
      <c r="G5" s="15" t="s">
        <v>7</v>
      </c>
      <c r="H5" s="15" t="s">
        <v>8</v>
      </c>
      <c r="I5" s="15" t="s">
        <v>9</v>
      </c>
      <c r="J5" s="16" t="s">
        <v>10</v>
      </c>
      <c r="K5" s="17"/>
    </row>
    <row r="6" spans="1:14" ht="15" customHeight="1">
      <c r="A6" s="18">
        <f>SUM(D14:F14)</f>
        <v>84966.62</v>
      </c>
      <c r="B6" s="19" t="str">
        <f t="shared" ref="B6:F21" si="0">B75</f>
        <v>Almería</v>
      </c>
      <c r="C6" s="20">
        <f t="shared" si="0"/>
        <v>15473.04</v>
      </c>
      <c r="D6" s="21">
        <f t="shared" si="0"/>
        <v>10330.09</v>
      </c>
      <c r="E6" s="21">
        <f t="shared" si="0"/>
        <v>4782.54</v>
      </c>
      <c r="F6" s="21">
        <f t="shared" si="0"/>
        <v>360.4</v>
      </c>
      <c r="G6" s="22">
        <f>G75+H75</f>
        <v>2154.2600000000002</v>
      </c>
      <c r="H6" s="21">
        <f>I75+J75</f>
        <v>8.4499999999999993</v>
      </c>
      <c r="I6" s="21">
        <f t="shared" ref="I6:J37" si="1">K75</f>
        <v>0</v>
      </c>
      <c r="J6" s="23">
        <f t="shared" si="1"/>
        <v>17635.77</v>
      </c>
      <c r="K6" s="24">
        <f>GENERO!E6+GENERO!F6</f>
        <v>17635.77</v>
      </c>
      <c r="L6" s="25">
        <f>K6-J6</f>
        <v>0</v>
      </c>
      <c r="M6" s="24">
        <f t="shared" ref="M6:M68" si="2">SUM(D6:I6)</f>
        <v>17635.740000000002</v>
      </c>
    </row>
    <row r="7" spans="1:14" ht="15" customHeight="1">
      <c r="B7" s="19" t="str">
        <f t="shared" si="0"/>
        <v>Cádiz</v>
      </c>
      <c r="C7" s="20">
        <f t="shared" si="0"/>
        <v>2258.31</v>
      </c>
      <c r="D7" s="21">
        <f t="shared" si="0"/>
        <v>1986.09</v>
      </c>
      <c r="E7" s="21">
        <f t="shared" si="0"/>
        <v>179.5</v>
      </c>
      <c r="F7" s="21">
        <f t="shared" si="0"/>
        <v>92.72</v>
      </c>
      <c r="G7" s="22">
        <f t="shared" ref="G7:G68" si="3">G76+H76</f>
        <v>1233.8599999999999</v>
      </c>
      <c r="H7" s="21">
        <f t="shared" ref="H7:H68" si="4">I76+J76</f>
        <v>18.27</v>
      </c>
      <c r="I7" s="21">
        <f t="shared" si="1"/>
        <v>0</v>
      </c>
      <c r="J7" s="23">
        <f t="shared" si="1"/>
        <v>3510.45</v>
      </c>
      <c r="K7" s="24">
        <f>GENERO!E7+GENERO!F7</f>
        <v>3510.45</v>
      </c>
      <c r="L7" s="25">
        <f t="shared" ref="L7:L67" si="5">K7-J7</f>
        <v>0</v>
      </c>
      <c r="M7" s="24">
        <f t="shared" si="2"/>
        <v>3510.44</v>
      </c>
    </row>
    <row r="8" spans="1:14" ht="15" customHeight="1">
      <c r="B8" s="19" t="str">
        <f t="shared" si="0"/>
        <v>Córdoba</v>
      </c>
      <c r="C8" s="20">
        <f t="shared" si="0"/>
        <v>2860.63</v>
      </c>
      <c r="D8" s="21">
        <f t="shared" si="0"/>
        <v>1151.18</v>
      </c>
      <c r="E8" s="21">
        <f t="shared" si="0"/>
        <v>1612.63</v>
      </c>
      <c r="F8" s="21">
        <f t="shared" si="0"/>
        <v>96.81</v>
      </c>
      <c r="G8" s="22">
        <f t="shared" si="3"/>
        <v>295.17</v>
      </c>
      <c r="H8" s="21">
        <f t="shared" si="4"/>
        <v>0</v>
      </c>
      <c r="I8" s="21">
        <f t="shared" si="1"/>
        <v>0</v>
      </c>
      <c r="J8" s="23">
        <f t="shared" si="1"/>
        <v>3155.81</v>
      </c>
      <c r="K8" s="24">
        <f>GENERO!E8+GENERO!F8</f>
        <v>3155.81</v>
      </c>
      <c r="L8" s="25">
        <f t="shared" si="5"/>
        <v>0</v>
      </c>
      <c r="M8" s="24">
        <f t="shared" si="2"/>
        <v>3155.7900000000004</v>
      </c>
    </row>
    <row r="9" spans="1:14" ht="15" customHeight="1">
      <c r="B9" s="19" t="str">
        <f t="shared" si="0"/>
        <v>Granada</v>
      </c>
      <c r="C9" s="20">
        <f t="shared" si="0"/>
        <v>5747</v>
      </c>
      <c r="D9" s="21">
        <f t="shared" si="0"/>
        <v>3504.95</v>
      </c>
      <c r="E9" s="21">
        <f t="shared" si="0"/>
        <v>2094.2199999999998</v>
      </c>
      <c r="F9" s="21">
        <f t="shared" si="0"/>
        <v>147.81</v>
      </c>
      <c r="G9" s="22">
        <f t="shared" si="3"/>
        <v>1492.72</v>
      </c>
      <c r="H9" s="21">
        <f t="shared" si="4"/>
        <v>2.63</v>
      </c>
      <c r="I9" s="21">
        <f t="shared" si="1"/>
        <v>0</v>
      </c>
      <c r="J9" s="23">
        <f t="shared" si="1"/>
        <v>7242.36</v>
      </c>
      <c r="K9" s="24">
        <f>GENERO!E9+GENERO!F9</f>
        <v>7242.35</v>
      </c>
      <c r="L9" s="25">
        <f t="shared" si="5"/>
        <v>-9.999999999308784E-3</v>
      </c>
      <c r="M9" s="24">
        <f t="shared" si="2"/>
        <v>7242.3300000000008</v>
      </c>
    </row>
    <row r="10" spans="1:14" ht="15" customHeight="1">
      <c r="B10" s="19" t="str">
        <f t="shared" si="0"/>
        <v>Huelva</v>
      </c>
      <c r="C10" s="20">
        <f t="shared" si="0"/>
        <v>31569.63</v>
      </c>
      <c r="D10" s="21">
        <f t="shared" si="0"/>
        <v>2503.9</v>
      </c>
      <c r="E10" s="21">
        <f t="shared" si="0"/>
        <v>28905.22</v>
      </c>
      <c r="F10" s="21">
        <f t="shared" si="0"/>
        <v>160.5</v>
      </c>
      <c r="G10" s="22">
        <f t="shared" si="3"/>
        <v>740.57999999999993</v>
      </c>
      <c r="H10" s="21">
        <f t="shared" si="4"/>
        <v>19.940000000000001</v>
      </c>
      <c r="I10" s="21">
        <f t="shared" si="1"/>
        <v>0</v>
      </c>
      <c r="J10" s="23">
        <f t="shared" si="1"/>
        <v>32330.18</v>
      </c>
      <c r="K10" s="24">
        <f>GENERO!E10+GENERO!F10</f>
        <v>32330.17</v>
      </c>
      <c r="L10" s="25">
        <f t="shared" si="5"/>
        <v>-1.0000000002037268E-2</v>
      </c>
      <c r="M10" s="24">
        <f t="shared" si="2"/>
        <v>32330.140000000003</v>
      </c>
    </row>
    <row r="11" spans="1:14" ht="15" customHeight="1">
      <c r="B11" s="19" t="str">
        <f t="shared" si="0"/>
        <v>Jaén</v>
      </c>
      <c r="C11" s="20">
        <f t="shared" si="0"/>
        <v>1176.5899999999999</v>
      </c>
      <c r="D11" s="21">
        <f t="shared" si="0"/>
        <v>686.31</v>
      </c>
      <c r="E11" s="21">
        <f t="shared" si="0"/>
        <v>436.27</v>
      </c>
      <c r="F11" s="21">
        <f t="shared" si="0"/>
        <v>54</v>
      </c>
      <c r="G11" s="22">
        <f t="shared" si="3"/>
        <v>172.09</v>
      </c>
      <c r="H11" s="21">
        <f t="shared" si="4"/>
        <v>0</v>
      </c>
      <c r="I11" s="21">
        <f t="shared" si="1"/>
        <v>0</v>
      </c>
      <c r="J11" s="23">
        <f t="shared" si="1"/>
        <v>1348.68</v>
      </c>
      <c r="K11" s="24">
        <f>GENERO!E11+GENERO!F11</f>
        <v>1348.6799999999998</v>
      </c>
      <c r="L11" s="25">
        <f t="shared" si="5"/>
        <v>0</v>
      </c>
      <c r="M11" s="24">
        <f t="shared" si="2"/>
        <v>1348.6699999999998</v>
      </c>
    </row>
    <row r="12" spans="1:14" ht="15" customHeight="1">
      <c r="B12" s="19" t="str">
        <f t="shared" si="0"/>
        <v>Málaga</v>
      </c>
      <c r="C12" s="20">
        <f t="shared" si="0"/>
        <v>17152.09</v>
      </c>
      <c r="D12" s="21">
        <f t="shared" si="0"/>
        <v>15780.27</v>
      </c>
      <c r="E12" s="21">
        <f t="shared" si="0"/>
        <v>730.36</v>
      </c>
      <c r="F12" s="21">
        <f t="shared" si="0"/>
        <v>641.45000000000005</v>
      </c>
      <c r="G12" s="22">
        <f t="shared" si="3"/>
        <v>10453.040000000001</v>
      </c>
      <c r="H12" s="21">
        <f t="shared" si="4"/>
        <v>9.68</v>
      </c>
      <c r="I12" s="21">
        <f t="shared" si="1"/>
        <v>0</v>
      </c>
      <c r="J12" s="23">
        <f t="shared" si="1"/>
        <v>27614.81</v>
      </c>
      <c r="K12" s="24">
        <f>GENERO!E12+GENERO!F12</f>
        <v>27614.81</v>
      </c>
      <c r="L12" s="25">
        <f t="shared" si="5"/>
        <v>0</v>
      </c>
      <c r="M12" s="24">
        <f t="shared" si="2"/>
        <v>27614.800000000003</v>
      </c>
    </row>
    <row r="13" spans="1:14" ht="15" customHeight="1">
      <c r="B13" s="19" t="str">
        <f t="shared" si="0"/>
        <v>Sevilla</v>
      </c>
      <c r="C13" s="20">
        <f t="shared" si="0"/>
        <v>8729.31</v>
      </c>
      <c r="D13" s="21">
        <f t="shared" si="0"/>
        <v>5165.22</v>
      </c>
      <c r="E13" s="21">
        <f t="shared" si="0"/>
        <v>3254.63</v>
      </c>
      <c r="F13" s="21">
        <f t="shared" si="0"/>
        <v>309.45</v>
      </c>
      <c r="G13" s="22">
        <f t="shared" si="3"/>
        <v>1364.8500000000001</v>
      </c>
      <c r="H13" s="21">
        <f t="shared" si="4"/>
        <v>3.09</v>
      </c>
      <c r="I13" s="21">
        <f t="shared" si="1"/>
        <v>0</v>
      </c>
      <c r="J13" s="23">
        <f t="shared" si="1"/>
        <v>10097.27</v>
      </c>
      <c r="K13" s="24">
        <f>GENERO!E13+GENERO!F13</f>
        <v>10097.26</v>
      </c>
      <c r="L13" s="25">
        <f t="shared" si="5"/>
        <v>-1.0000000000218279E-2</v>
      </c>
      <c r="M13" s="24">
        <f t="shared" si="2"/>
        <v>10097.240000000002</v>
      </c>
    </row>
    <row r="14" spans="1:14" ht="15" customHeight="1">
      <c r="A14" s="18">
        <f>SUM(C6:C13)</f>
        <v>84966.599999999991</v>
      </c>
      <c r="B14" s="26" t="str">
        <f t="shared" si="0"/>
        <v>ANDALUCÍA</v>
      </c>
      <c r="C14" s="27">
        <f t="shared" si="0"/>
        <v>84966.63</v>
      </c>
      <c r="D14" s="28">
        <f t="shared" si="0"/>
        <v>41108.04</v>
      </c>
      <c r="E14" s="28">
        <f t="shared" si="0"/>
        <v>41995.4</v>
      </c>
      <c r="F14" s="28">
        <f t="shared" si="0"/>
        <v>1863.18</v>
      </c>
      <c r="G14" s="29">
        <f t="shared" si="3"/>
        <v>17906.620000000003</v>
      </c>
      <c r="H14" s="28">
        <f t="shared" si="4"/>
        <v>62.08</v>
      </c>
      <c r="I14" s="28">
        <f t="shared" si="1"/>
        <v>0</v>
      </c>
      <c r="J14" s="30">
        <f t="shared" si="1"/>
        <v>102935.36</v>
      </c>
      <c r="K14" s="31">
        <f>GENERO!E14+GENERO!F14</f>
        <v>102935.36</v>
      </c>
      <c r="L14" s="25">
        <f t="shared" si="5"/>
        <v>0</v>
      </c>
      <c r="M14" s="24">
        <f t="shared" si="2"/>
        <v>102935.31999999999</v>
      </c>
      <c r="N14" s="25">
        <f>K14-M14</f>
        <v>4.0000000008149073E-2</v>
      </c>
    </row>
    <row r="15" spans="1:14" ht="15" customHeight="1">
      <c r="B15" s="19" t="str">
        <f t="shared" si="0"/>
        <v>Huesca</v>
      </c>
      <c r="C15" s="20">
        <f t="shared" si="0"/>
        <v>6281.95</v>
      </c>
      <c r="D15" s="21">
        <f t="shared" si="0"/>
        <v>4849.7700000000004</v>
      </c>
      <c r="E15" s="21">
        <f t="shared" si="0"/>
        <v>1120.81</v>
      </c>
      <c r="F15" s="21">
        <f t="shared" si="0"/>
        <v>311.36</v>
      </c>
      <c r="G15" s="22">
        <f t="shared" si="3"/>
        <v>667.86</v>
      </c>
      <c r="H15" s="21">
        <f t="shared" si="4"/>
        <v>0</v>
      </c>
      <c r="I15" s="21">
        <f t="shared" si="1"/>
        <v>0</v>
      </c>
      <c r="J15" s="23">
        <f t="shared" si="1"/>
        <v>6949.81</v>
      </c>
      <c r="K15" s="24">
        <f>GENERO!E15+GENERO!F15</f>
        <v>6949.8</v>
      </c>
      <c r="L15" s="25">
        <f t="shared" si="5"/>
        <v>-1.0000000000218279E-2</v>
      </c>
      <c r="M15" s="24">
        <f t="shared" si="2"/>
        <v>6949.7999999999993</v>
      </c>
    </row>
    <row r="16" spans="1:14" ht="15" customHeight="1">
      <c r="B16" s="19" t="str">
        <f t="shared" si="0"/>
        <v>Teruel</v>
      </c>
      <c r="C16" s="20">
        <f t="shared" si="0"/>
        <v>3287</v>
      </c>
      <c r="D16" s="21">
        <f t="shared" si="0"/>
        <v>2911</v>
      </c>
      <c r="E16" s="21">
        <f t="shared" si="0"/>
        <v>182.63</v>
      </c>
      <c r="F16" s="21">
        <f t="shared" si="0"/>
        <v>193.36</v>
      </c>
      <c r="G16" s="22">
        <f t="shared" si="3"/>
        <v>392.59</v>
      </c>
      <c r="H16" s="21">
        <f t="shared" si="4"/>
        <v>0</v>
      </c>
      <c r="I16" s="21">
        <f t="shared" si="1"/>
        <v>0</v>
      </c>
      <c r="J16" s="23">
        <f t="shared" si="1"/>
        <v>3679.59</v>
      </c>
      <c r="K16" s="24">
        <f>GENERO!E16+GENERO!F16</f>
        <v>3679.58</v>
      </c>
      <c r="L16" s="25">
        <f t="shared" si="5"/>
        <v>-1.0000000000218279E-2</v>
      </c>
      <c r="M16" s="24">
        <f t="shared" si="2"/>
        <v>3679.5800000000004</v>
      </c>
    </row>
    <row r="17" spans="1:14" ht="15" customHeight="1">
      <c r="B17" s="19" t="str">
        <f t="shared" si="0"/>
        <v>Zaragoza</v>
      </c>
      <c r="C17" s="20">
        <f t="shared" si="0"/>
        <v>22301.360000000001</v>
      </c>
      <c r="D17" s="21">
        <f t="shared" si="0"/>
        <v>17776.63</v>
      </c>
      <c r="E17" s="21">
        <f t="shared" si="0"/>
        <v>2191.59</v>
      </c>
      <c r="F17" s="21">
        <f t="shared" si="0"/>
        <v>2333.13</v>
      </c>
      <c r="G17" s="22">
        <f t="shared" si="3"/>
        <v>2963.3599999999997</v>
      </c>
      <c r="H17" s="21">
        <f t="shared" si="4"/>
        <v>0</v>
      </c>
      <c r="I17" s="21">
        <f t="shared" si="1"/>
        <v>0</v>
      </c>
      <c r="J17" s="23">
        <f t="shared" si="1"/>
        <v>25264.720000000001</v>
      </c>
      <c r="K17" s="24">
        <f>GENERO!E17+GENERO!F17</f>
        <v>25264.71</v>
      </c>
      <c r="L17" s="25">
        <f t="shared" si="5"/>
        <v>-1.0000000002037268E-2</v>
      </c>
      <c r="M17" s="24">
        <f t="shared" si="2"/>
        <v>25264.710000000003</v>
      </c>
    </row>
    <row r="18" spans="1:14" ht="15" customHeight="1">
      <c r="A18" s="18">
        <f>SUM(C15:C17)</f>
        <v>31870.31</v>
      </c>
      <c r="B18" s="26" t="str">
        <f t="shared" si="0"/>
        <v>ARAGÓN</v>
      </c>
      <c r="C18" s="27">
        <f t="shared" si="0"/>
        <v>31870.31</v>
      </c>
      <c r="D18" s="28">
        <f t="shared" si="0"/>
        <v>25537.4</v>
      </c>
      <c r="E18" s="28">
        <f t="shared" si="0"/>
        <v>3495.04</v>
      </c>
      <c r="F18" s="28">
        <f t="shared" si="0"/>
        <v>2837.86</v>
      </c>
      <c r="G18" s="29">
        <f t="shared" si="3"/>
        <v>4023.81</v>
      </c>
      <c r="H18" s="28">
        <f t="shared" si="4"/>
        <v>0</v>
      </c>
      <c r="I18" s="28">
        <f t="shared" si="1"/>
        <v>0</v>
      </c>
      <c r="J18" s="30">
        <f t="shared" si="1"/>
        <v>35894.129999999997</v>
      </c>
      <c r="K18" s="31">
        <f>GENERO!E18+GENERO!F18</f>
        <v>35894.130000000005</v>
      </c>
      <c r="L18" s="25">
        <f t="shared" si="5"/>
        <v>0</v>
      </c>
      <c r="M18" s="24">
        <f t="shared" si="2"/>
        <v>35894.11</v>
      </c>
      <c r="N18" s="25">
        <f>K18-M18</f>
        <v>2.0000000004074536E-2</v>
      </c>
    </row>
    <row r="19" spans="1:14" ht="15" customHeight="1">
      <c r="B19" s="26" t="str">
        <f t="shared" si="0"/>
        <v>ASTURIAS</v>
      </c>
      <c r="C19" s="27">
        <f t="shared" si="0"/>
        <v>4420.09</v>
      </c>
      <c r="D19" s="28">
        <f t="shared" si="0"/>
        <v>3501.4</v>
      </c>
      <c r="E19" s="28">
        <f t="shared" si="0"/>
        <v>75.5</v>
      </c>
      <c r="F19" s="28">
        <f t="shared" si="0"/>
        <v>843.18</v>
      </c>
      <c r="G19" s="29">
        <f t="shared" si="3"/>
        <v>985.27</v>
      </c>
      <c r="H19" s="28">
        <f t="shared" si="4"/>
        <v>39.770000000000003</v>
      </c>
      <c r="I19" s="28">
        <f t="shared" si="1"/>
        <v>36</v>
      </c>
      <c r="J19" s="30">
        <f t="shared" si="1"/>
        <v>5481.13</v>
      </c>
      <c r="K19" s="31">
        <f>GENERO!E19+GENERO!F19</f>
        <v>5481.12</v>
      </c>
      <c r="L19" s="25">
        <f t="shared" si="5"/>
        <v>-1.0000000000218279E-2</v>
      </c>
      <c r="M19" s="24">
        <f t="shared" si="2"/>
        <v>5481.1200000000008</v>
      </c>
      <c r="N19" s="25">
        <f>K19-M19</f>
        <v>0</v>
      </c>
    </row>
    <row r="20" spans="1:14" ht="15" customHeight="1">
      <c r="B20" s="26" t="str">
        <f t="shared" si="0"/>
        <v>ILLES BALEARS</v>
      </c>
      <c r="C20" s="27">
        <f t="shared" si="0"/>
        <v>24033.77</v>
      </c>
      <c r="D20" s="28">
        <f t="shared" si="0"/>
        <v>22509.54</v>
      </c>
      <c r="E20" s="28">
        <f t="shared" si="0"/>
        <v>173.63</v>
      </c>
      <c r="F20" s="28">
        <f t="shared" si="0"/>
        <v>1350.59</v>
      </c>
      <c r="G20" s="29">
        <f t="shared" si="3"/>
        <v>12225.04</v>
      </c>
      <c r="H20" s="28">
        <f t="shared" si="4"/>
        <v>70.94</v>
      </c>
      <c r="I20" s="28">
        <f t="shared" si="1"/>
        <v>0</v>
      </c>
      <c r="J20" s="30">
        <f t="shared" si="1"/>
        <v>36329.769999999997</v>
      </c>
      <c r="K20" s="31">
        <f>GENERO!E20+GENERO!F20</f>
        <v>36329.760000000002</v>
      </c>
      <c r="L20" s="25">
        <f t="shared" si="5"/>
        <v>-9.9999999947613105E-3</v>
      </c>
      <c r="M20" s="24">
        <f t="shared" si="2"/>
        <v>36329.740000000005</v>
      </c>
      <c r="N20" s="25">
        <f>K20-M20</f>
        <v>1.9999999996798579E-2</v>
      </c>
    </row>
    <row r="21" spans="1:14" ht="15" customHeight="1">
      <c r="B21" s="19" t="str">
        <f t="shared" si="0"/>
        <v>Las Palmas</v>
      </c>
      <c r="C21" s="20">
        <f t="shared" si="0"/>
        <v>15380.4</v>
      </c>
      <c r="D21" s="21">
        <f t="shared" si="0"/>
        <v>14785.36</v>
      </c>
      <c r="E21" s="21">
        <f t="shared" si="0"/>
        <v>476.04</v>
      </c>
      <c r="F21" s="21">
        <f t="shared" si="0"/>
        <v>119</v>
      </c>
      <c r="G21" s="22">
        <f t="shared" si="3"/>
        <v>6959.45</v>
      </c>
      <c r="H21" s="21">
        <f t="shared" si="4"/>
        <v>123.63</v>
      </c>
      <c r="I21" s="21">
        <f t="shared" si="1"/>
        <v>0</v>
      </c>
      <c r="J21" s="23">
        <f t="shared" si="1"/>
        <v>22463.5</v>
      </c>
      <c r="K21" s="24">
        <f>GENERO!E21+GENERO!F21</f>
        <v>22463.489999999998</v>
      </c>
      <c r="L21" s="25">
        <f t="shared" si="5"/>
        <v>-1.0000000002037268E-2</v>
      </c>
      <c r="M21" s="24">
        <f t="shared" si="2"/>
        <v>22463.480000000003</v>
      </c>
    </row>
    <row r="22" spans="1:14" ht="15" customHeight="1">
      <c r="B22" s="19" t="str">
        <f t="shared" ref="B22:F37" si="6">B91</f>
        <v>S.C.Tenerife</v>
      </c>
      <c r="C22" s="20">
        <f t="shared" si="6"/>
        <v>14392.31</v>
      </c>
      <c r="D22" s="21">
        <f t="shared" si="6"/>
        <v>14011.09</v>
      </c>
      <c r="E22" s="21">
        <f t="shared" si="6"/>
        <v>291.72000000000003</v>
      </c>
      <c r="F22" s="21">
        <f t="shared" si="6"/>
        <v>89.5</v>
      </c>
      <c r="G22" s="22">
        <f t="shared" si="3"/>
        <v>7654.04</v>
      </c>
      <c r="H22" s="21">
        <f t="shared" si="4"/>
        <v>158.08000000000001</v>
      </c>
      <c r="I22" s="21">
        <f t="shared" si="1"/>
        <v>0</v>
      </c>
      <c r="J22" s="23">
        <f t="shared" si="1"/>
        <v>22204.45</v>
      </c>
      <c r="K22" s="24">
        <f>GENERO!E22+GENERO!F22</f>
        <v>22204.45</v>
      </c>
      <c r="L22" s="25">
        <f t="shared" si="5"/>
        <v>0</v>
      </c>
      <c r="M22" s="24">
        <f t="shared" si="2"/>
        <v>22204.43</v>
      </c>
    </row>
    <row r="23" spans="1:14" ht="15" customHeight="1">
      <c r="A23" s="18">
        <f>SUM(C21:C22)</f>
        <v>29772.71</v>
      </c>
      <c r="B23" s="26" t="str">
        <f t="shared" si="6"/>
        <v>CANARIAS</v>
      </c>
      <c r="C23" s="27">
        <f t="shared" si="6"/>
        <v>29772.720000000001</v>
      </c>
      <c r="D23" s="28">
        <f t="shared" si="6"/>
        <v>28796.45</v>
      </c>
      <c r="E23" s="28">
        <f t="shared" si="6"/>
        <v>767.77</v>
      </c>
      <c r="F23" s="28">
        <f t="shared" si="6"/>
        <v>208.5</v>
      </c>
      <c r="G23" s="29">
        <f t="shared" si="3"/>
        <v>14613.490000000002</v>
      </c>
      <c r="H23" s="28">
        <f t="shared" si="4"/>
        <v>281.71999999999997</v>
      </c>
      <c r="I23" s="28">
        <f t="shared" si="1"/>
        <v>0</v>
      </c>
      <c r="J23" s="30">
        <f t="shared" si="1"/>
        <v>44667.95</v>
      </c>
      <c r="K23" s="31">
        <f>GENERO!E23+GENERO!F23</f>
        <v>44667.95</v>
      </c>
      <c r="L23" s="25">
        <f t="shared" si="5"/>
        <v>0</v>
      </c>
      <c r="M23" s="24">
        <f t="shared" si="2"/>
        <v>44667.930000000008</v>
      </c>
      <c r="N23" s="25">
        <f>K23-M23</f>
        <v>1.9999999989522621E-2</v>
      </c>
    </row>
    <row r="24" spans="1:14" ht="15" customHeight="1">
      <c r="B24" s="26" t="str">
        <f t="shared" si="6"/>
        <v>CANTABRIA</v>
      </c>
      <c r="C24" s="27">
        <f t="shared" si="6"/>
        <v>3264.54</v>
      </c>
      <c r="D24" s="28">
        <f t="shared" si="6"/>
        <v>2796.09</v>
      </c>
      <c r="E24" s="28">
        <f t="shared" si="6"/>
        <v>75.77</v>
      </c>
      <c r="F24" s="28">
        <f t="shared" si="6"/>
        <v>392.68</v>
      </c>
      <c r="G24" s="29">
        <f t="shared" si="3"/>
        <v>809.03</v>
      </c>
      <c r="H24" s="28">
        <f t="shared" si="4"/>
        <v>21.95</v>
      </c>
      <c r="I24" s="28">
        <f t="shared" si="1"/>
        <v>0</v>
      </c>
      <c r="J24" s="30">
        <f t="shared" si="1"/>
        <v>4095.54</v>
      </c>
      <c r="K24" s="31">
        <f>GENERO!E24+GENERO!F24</f>
        <v>4095.54</v>
      </c>
      <c r="L24" s="25">
        <f t="shared" si="5"/>
        <v>0</v>
      </c>
      <c r="M24" s="24">
        <f t="shared" si="2"/>
        <v>4095.5199999999995</v>
      </c>
      <c r="N24" s="25">
        <f>K24-M24</f>
        <v>2.0000000000436557E-2</v>
      </c>
    </row>
    <row r="25" spans="1:14" ht="15" customHeight="1">
      <c r="B25" s="19" t="str">
        <f t="shared" si="6"/>
        <v>Ávila</v>
      </c>
      <c r="C25" s="20">
        <f t="shared" si="6"/>
        <v>1245.0899999999999</v>
      </c>
      <c r="D25" s="21">
        <f t="shared" si="6"/>
        <v>956.95</v>
      </c>
      <c r="E25" s="21">
        <f t="shared" si="6"/>
        <v>157.18</v>
      </c>
      <c r="F25" s="21">
        <f t="shared" si="6"/>
        <v>130.94999999999999</v>
      </c>
      <c r="G25" s="22">
        <f t="shared" si="3"/>
        <v>199.95</v>
      </c>
      <c r="H25" s="21">
        <f t="shared" si="4"/>
        <v>0</v>
      </c>
      <c r="I25" s="21">
        <f t="shared" si="1"/>
        <v>0</v>
      </c>
      <c r="J25" s="23">
        <f t="shared" si="1"/>
        <v>1445.04</v>
      </c>
      <c r="K25" s="24">
        <f>GENERO!E25+GENERO!F25</f>
        <v>1445.03</v>
      </c>
      <c r="L25" s="25">
        <f t="shared" si="5"/>
        <v>-9.9999999999909051E-3</v>
      </c>
      <c r="M25" s="24">
        <f t="shared" si="2"/>
        <v>1445.0300000000002</v>
      </c>
    </row>
    <row r="26" spans="1:14" ht="15" customHeight="1">
      <c r="B26" s="19" t="str">
        <f t="shared" si="6"/>
        <v>Burgos</v>
      </c>
      <c r="C26" s="20">
        <f t="shared" si="6"/>
        <v>6266.95</v>
      </c>
      <c r="D26" s="21">
        <f t="shared" si="6"/>
        <v>5387.68</v>
      </c>
      <c r="E26" s="21">
        <f t="shared" si="6"/>
        <v>355.4</v>
      </c>
      <c r="F26" s="21">
        <f t="shared" si="6"/>
        <v>523.86</v>
      </c>
      <c r="G26" s="22">
        <f t="shared" si="3"/>
        <v>905.54</v>
      </c>
      <c r="H26" s="21">
        <f t="shared" si="4"/>
        <v>0</v>
      </c>
      <c r="I26" s="21">
        <f t="shared" si="1"/>
        <v>0</v>
      </c>
      <c r="J26" s="23">
        <f t="shared" si="1"/>
        <v>7172.5</v>
      </c>
      <c r="K26" s="24">
        <f>GENERO!E26+GENERO!F26</f>
        <v>7172.49</v>
      </c>
      <c r="L26" s="25">
        <f t="shared" si="5"/>
        <v>-1.0000000000218279E-2</v>
      </c>
      <c r="M26" s="24">
        <f t="shared" si="2"/>
        <v>7172.48</v>
      </c>
    </row>
    <row r="27" spans="1:14" ht="15" customHeight="1">
      <c r="B27" s="19" t="str">
        <f t="shared" si="6"/>
        <v>León</v>
      </c>
      <c r="C27" s="20">
        <f t="shared" si="6"/>
        <v>2228.09</v>
      </c>
      <c r="D27" s="21">
        <f t="shared" si="6"/>
        <v>1891.13</v>
      </c>
      <c r="E27" s="21">
        <f t="shared" si="6"/>
        <v>183.5</v>
      </c>
      <c r="F27" s="21">
        <f t="shared" si="6"/>
        <v>153.44999999999999</v>
      </c>
      <c r="G27" s="22">
        <f t="shared" si="3"/>
        <v>473.9</v>
      </c>
      <c r="H27" s="21">
        <f t="shared" si="4"/>
        <v>0</v>
      </c>
      <c r="I27" s="21">
        <f t="shared" si="1"/>
        <v>0</v>
      </c>
      <c r="J27" s="23">
        <f t="shared" si="1"/>
        <v>2702</v>
      </c>
      <c r="K27" s="24">
        <f>GENERO!E27+GENERO!F27</f>
        <v>2701.99</v>
      </c>
      <c r="L27" s="25">
        <f t="shared" si="5"/>
        <v>-1.0000000000218279E-2</v>
      </c>
      <c r="M27" s="24">
        <f t="shared" si="2"/>
        <v>2701.98</v>
      </c>
    </row>
    <row r="28" spans="1:14" ht="15" customHeight="1">
      <c r="B28" s="19" t="str">
        <f t="shared" si="6"/>
        <v>Palencia</v>
      </c>
      <c r="C28" s="20">
        <f t="shared" si="6"/>
        <v>1021.31</v>
      </c>
      <c r="D28" s="21">
        <f t="shared" si="6"/>
        <v>892.77</v>
      </c>
      <c r="E28" s="21">
        <f t="shared" si="6"/>
        <v>72.22</v>
      </c>
      <c r="F28" s="21">
        <f t="shared" si="6"/>
        <v>56.31</v>
      </c>
      <c r="G28" s="22">
        <f t="shared" si="3"/>
        <v>141.27000000000001</v>
      </c>
      <c r="H28" s="21">
        <f t="shared" si="4"/>
        <v>0</v>
      </c>
      <c r="I28" s="21">
        <f t="shared" si="1"/>
        <v>0</v>
      </c>
      <c r="J28" s="23">
        <f t="shared" si="1"/>
        <v>1162.5899999999999</v>
      </c>
      <c r="K28" s="24">
        <f>GENERO!E28+GENERO!F28</f>
        <v>1162.58</v>
      </c>
      <c r="L28" s="25">
        <f t="shared" si="5"/>
        <v>-9.9999999999909051E-3</v>
      </c>
      <c r="M28" s="24">
        <f t="shared" si="2"/>
        <v>1162.57</v>
      </c>
    </row>
    <row r="29" spans="1:14" ht="15" customHeight="1">
      <c r="B29" s="19" t="str">
        <f t="shared" si="6"/>
        <v>Salamanca</v>
      </c>
      <c r="C29" s="20">
        <f t="shared" si="6"/>
        <v>1583.04</v>
      </c>
      <c r="D29" s="21">
        <f t="shared" si="6"/>
        <v>1391.72</v>
      </c>
      <c r="E29" s="21">
        <f t="shared" si="6"/>
        <v>98.4</v>
      </c>
      <c r="F29" s="21">
        <f t="shared" si="6"/>
        <v>92.9</v>
      </c>
      <c r="G29" s="22">
        <f t="shared" si="3"/>
        <v>336.68</v>
      </c>
      <c r="H29" s="21">
        <f t="shared" si="4"/>
        <v>0</v>
      </c>
      <c r="I29" s="21">
        <f t="shared" si="1"/>
        <v>0</v>
      </c>
      <c r="J29" s="23">
        <f t="shared" si="1"/>
        <v>1919.72</v>
      </c>
      <c r="K29" s="24">
        <f>GENERO!E29+GENERO!F29</f>
        <v>1919.72</v>
      </c>
      <c r="L29" s="25">
        <f t="shared" si="5"/>
        <v>0</v>
      </c>
      <c r="M29" s="24">
        <f t="shared" si="2"/>
        <v>1919.7000000000003</v>
      </c>
    </row>
    <row r="30" spans="1:14" ht="15" customHeight="1">
      <c r="B30" s="19" t="str">
        <f t="shared" si="6"/>
        <v>Segovia</v>
      </c>
      <c r="C30" s="20">
        <f t="shared" si="6"/>
        <v>4328.5</v>
      </c>
      <c r="D30" s="21">
        <f t="shared" si="6"/>
        <v>3271.45</v>
      </c>
      <c r="E30" s="21">
        <f t="shared" si="6"/>
        <v>794.63</v>
      </c>
      <c r="F30" s="21">
        <f t="shared" si="6"/>
        <v>262.39999999999998</v>
      </c>
      <c r="G30" s="22">
        <f t="shared" si="3"/>
        <v>428.81</v>
      </c>
      <c r="H30" s="21">
        <f t="shared" si="4"/>
        <v>0</v>
      </c>
      <c r="I30" s="21">
        <f t="shared" si="1"/>
        <v>0</v>
      </c>
      <c r="J30" s="23">
        <f t="shared" si="1"/>
        <v>4757.3100000000004</v>
      </c>
      <c r="K30" s="24">
        <f>GENERO!E30+GENERO!F30</f>
        <v>4757.3099999999995</v>
      </c>
      <c r="L30" s="25">
        <f t="shared" si="5"/>
        <v>0</v>
      </c>
      <c r="M30" s="24">
        <f t="shared" si="2"/>
        <v>4757.29</v>
      </c>
    </row>
    <row r="31" spans="1:14" ht="15" customHeight="1">
      <c r="B31" s="19" t="str">
        <f t="shared" si="6"/>
        <v>Soria</v>
      </c>
      <c r="C31" s="20">
        <f t="shared" si="6"/>
        <v>1908.68</v>
      </c>
      <c r="D31" s="21">
        <f t="shared" si="6"/>
        <v>1611.77</v>
      </c>
      <c r="E31" s="21">
        <f t="shared" si="6"/>
        <v>214.18</v>
      </c>
      <c r="F31" s="21">
        <f t="shared" si="6"/>
        <v>82.72</v>
      </c>
      <c r="G31" s="22">
        <f t="shared" si="3"/>
        <v>122.81</v>
      </c>
      <c r="H31" s="21">
        <f t="shared" si="4"/>
        <v>0</v>
      </c>
      <c r="I31" s="21">
        <f t="shared" si="1"/>
        <v>0</v>
      </c>
      <c r="J31" s="23">
        <f t="shared" si="1"/>
        <v>2031.5</v>
      </c>
      <c r="K31" s="24">
        <f>GENERO!E31+GENERO!F31</f>
        <v>2031.49</v>
      </c>
      <c r="L31" s="25">
        <f t="shared" si="5"/>
        <v>-9.9999999999909051E-3</v>
      </c>
      <c r="M31" s="24">
        <f t="shared" si="2"/>
        <v>2031.48</v>
      </c>
    </row>
    <row r="32" spans="1:14" ht="15" customHeight="1">
      <c r="B32" s="19" t="str">
        <f t="shared" si="6"/>
        <v>Valladolid</v>
      </c>
      <c r="C32" s="20">
        <f t="shared" si="6"/>
        <v>5625.95</v>
      </c>
      <c r="D32" s="21">
        <f t="shared" si="6"/>
        <v>4345.72</v>
      </c>
      <c r="E32" s="21">
        <f t="shared" si="6"/>
        <v>791.63</v>
      </c>
      <c r="F32" s="21">
        <f t="shared" si="6"/>
        <v>488.59</v>
      </c>
      <c r="G32" s="22">
        <f t="shared" si="3"/>
        <v>616.13</v>
      </c>
      <c r="H32" s="21">
        <f t="shared" si="4"/>
        <v>0</v>
      </c>
      <c r="I32" s="21">
        <f t="shared" si="1"/>
        <v>0</v>
      </c>
      <c r="J32" s="23">
        <f t="shared" si="1"/>
        <v>6242.09</v>
      </c>
      <c r="K32" s="24">
        <f>GENERO!E32+GENERO!F32</f>
        <v>6242.08</v>
      </c>
      <c r="L32" s="25">
        <f t="shared" si="5"/>
        <v>-1.0000000000218279E-2</v>
      </c>
      <c r="M32" s="24">
        <f t="shared" si="2"/>
        <v>6242.0700000000006</v>
      </c>
    </row>
    <row r="33" spans="1:14" ht="15" customHeight="1">
      <c r="B33" s="19" t="str">
        <f t="shared" si="6"/>
        <v>Zamora</v>
      </c>
      <c r="C33" s="20">
        <f t="shared" si="6"/>
        <v>1124.1300000000001</v>
      </c>
      <c r="D33" s="21">
        <f t="shared" si="6"/>
        <v>763.68</v>
      </c>
      <c r="E33" s="21">
        <f t="shared" si="6"/>
        <v>287.45</v>
      </c>
      <c r="F33" s="21">
        <f t="shared" si="6"/>
        <v>73</v>
      </c>
      <c r="G33" s="22">
        <f t="shared" si="3"/>
        <v>166.77</v>
      </c>
      <c r="H33" s="21">
        <f t="shared" si="4"/>
        <v>0</v>
      </c>
      <c r="I33" s="21">
        <f t="shared" si="1"/>
        <v>0</v>
      </c>
      <c r="J33" s="23">
        <f t="shared" si="1"/>
        <v>1290.9000000000001</v>
      </c>
      <c r="K33" s="24">
        <f>GENERO!E33+GENERO!F33</f>
        <v>1290.8899999999999</v>
      </c>
      <c r="L33" s="25">
        <f t="shared" si="5"/>
        <v>-1.0000000000218279E-2</v>
      </c>
      <c r="M33" s="24">
        <f t="shared" si="2"/>
        <v>1290.8999999999999</v>
      </c>
    </row>
    <row r="34" spans="1:14" ht="15" customHeight="1">
      <c r="A34" s="18">
        <f>SUM(C25:C33)</f>
        <v>25331.74</v>
      </c>
      <c r="B34" s="26" t="str">
        <f t="shared" si="6"/>
        <v>CASTILLA Y LEÓN</v>
      </c>
      <c r="C34" s="27">
        <f t="shared" si="6"/>
        <v>25331.77</v>
      </c>
      <c r="D34" s="28">
        <f t="shared" si="6"/>
        <v>20512.900000000001</v>
      </c>
      <c r="E34" s="28">
        <f t="shared" si="6"/>
        <v>2954.63</v>
      </c>
      <c r="F34" s="28">
        <f t="shared" si="6"/>
        <v>1864.22</v>
      </c>
      <c r="G34" s="29">
        <f t="shared" si="3"/>
        <v>3391.8999999999996</v>
      </c>
      <c r="H34" s="28">
        <f t="shared" si="4"/>
        <v>0</v>
      </c>
      <c r="I34" s="28">
        <f t="shared" si="1"/>
        <v>0</v>
      </c>
      <c r="J34" s="30">
        <f t="shared" si="1"/>
        <v>28723.68</v>
      </c>
      <c r="K34" s="31">
        <f>GENERO!E34+GENERO!F34</f>
        <v>28723.67</v>
      </c>
      <c r="L34" s="25">
        <f t="shared" si="5"/>
        <v>-1.0000000002037268E-2</v>
      </c>
      <c r="M34" s="24">
        <f t="shared" si="2"/>
        <v>28723.65</v>
      </c>
      <c r="N34" s="25">
        <f>K34-M34</f>
        <v>1.9999999996798579E-2</v>
      </c>
    </row>
    <row r="35" spans="1:14" ht="15" customHeight="1">
      <c r="A35" s="547" t="s">
        <v>11</v>
      </c>
      <c r="B35" s="19" t="str">
        <f t="shared" si="6"/>
        <v>Albacete</v>
      </c>
      <c r="C35" s="20">
        <f t="shared" si="6"/>
        <v>3997.27</v>
      </c>
      <c r="D35" s="21">
        <f t="shared" si="6"/>
        <v>2113.9</v>
      </c>
      <c r="E35" s="21">
        <f t="shared" si="6"/>
        <v>1781.18</v>
      </c>
      <c r="F35" s="21">
        <f t="shared" si="6"/>
        <v>102.18</v>
      </c>
      <c r="G35" s="22">
        <f t="shared" si="3"/>
        <v>363</v>
      </c>
      <c r="H35" s="21">
        <f t="shared" si="4"/>
        <v>0</v>
      </c>
      <c r="I35" s="21">
        <f t="shared" si="1"/>
        <v>0</v>
      </c>
      <c r="J35" s="23">
        <f t="shared" si="1"/>
        <v>4360.2700000000004</v>
      </c>
      <c r="K35" s="24">
        <f>GENERO!E35+GENERO!F35</f>
        <v>4360.2699999999995</v>
      </c>
      <c r="L35" s="25">
        <f t="shared" si="5"/>
        <v>0</v>
      </c>
      <c r="M35" s="24">
        <f t="shared" si="2"/>
        <v>4360.26</v>
      </c>
      <c r="N35" s="25"/>
    </row>
    <row r="36" spans="1:14" ht="15" customHeight="1">
      <c r="A36" s="547"/>
      <c r="B36" s="19" t="str">
        <f t="shared" si="6"/>
        <v>Ciudad Real</v>
      </c>
      <c r="C36" s="20">
        <f t="shared" si="6"/>
        <v>5098.95</v>
      </c>
      <c r="D36" s="21">
        <f t="shared" si="6"/>
        <v>2854.72</v>
      </c>
      <c r="E36" s="21">
        <f t="shared" si="6"/>
        <v>2022.4</v>
      </c>
      <c r="F36" s="21">
        <f t="shared" si="6"/>
        <v>221.81</v>
      </c>
      <c r="G36" s="22">
        <f t="shared" si="3"/>
        <v>518.68000000000006</v>
      </c>
      <c r="H36" s="21">
        <f t="shared" si="4"/>
        <v>0</v>
      </c>
      <c r="I36" s="21">
        <f t="shared" si="1"/>
        <v>0</v>
      </c>
      <c r="J36" s="23">
        <f t="shared" si="1"/>
        <v>5617.63</v>
      </c>
      <c r="K36" s="24">
        <f>GENERO!E36+GENERO!F36</f>
        <v>5617.62</v>
      </c>
      <c r="L36" s="25">
        <f t="shared" si="5"/>
        <v>-1.0000000000218279E-2</v>
      </c>
      <c r="M36" s="24">
        <f t="shared" si="2"/>
        <v>5617.6100000000006</v>
      </c>
    </row>
    <row r="37" spans="1:14" ht="15" customHeight="1">
      <c r="B37" s="19" t="str">
        <f t="shared" si="6"/>
        <v>Cuenca</v>
      </c>
      <c r="C37" s="20">
        <f t="shared" si="6"/>
        <v>5502.59</v>
      </c>
      <c r="D37" s="21">
        <f t="shared" si="6"/>
        <v>3599.4</v>
      </c>
      <c r="E37" s="21">
        <f t="shared" si="6"/>
        <v>1676.72</v>
      </c>
      <c r="F37" s="21">
        <f t="shared" si="6"/>
        <v>226.45</v>
      </c>
      <c r="G37" s="22">
        <f t="shared" si="3"/>
        <v>497.63</v>
      </c>
      <c r="H37" s="21">
        <f t="shared" si="4"/>
        <v>0</v>
      </c>
      <c r="I37" s="21">
        <f t="shared" si="1"/>
        <v>0</v>
      </c>
      <c r="J37" s="23">
        <f t="shared" si="1"/>
        <v>6000.22</v>
      </c>
      <c r="K37" s="24">
        <f>GENERO!E37+GENERO!F37</f>
        <v>6000.2199999999993</v>
      </c>
      <c r="L37" s="25">
        <f t="shared" si="5"/>
        <v>0</v>
      </c>
      <c r="M37" s="24">
        <f t="shared" si="2"/>
        <v>6000.2</v>
      </c>
    </row>
    <row r="38" spans="1:14" ht="15" customHeight="1">
      <c r="B38" s="19" t="str">
        <f t="shared" ref="B38:F53" si="7">B107</f>
        <v>Guadalajara</v>
      </c>
      <c r="C38" s="20">
        <f t="shared" si="7"/>
        <v>5614.63</v>
      </c>
      <c r="D38" s="21">
        <f t="shared" si="7"/>
        <v>4872.09</v>
      </c>
      <c r="E38" s="21">
        <f t="shared" si="7"/>
        <v>274.08999999999997</v>
      </c>
      <c r="F38" s="21">
        <f t="shared" si="7"/>
        <v>468.45</v>
      </c>
      <c r="G38" s="22">
        <f t="shared" si="3"/>
        <v>927.9899999999999</v>
      </c>
      <c r="H38" s="21">
        <f t="shared" si="4"/>
        <v>0</v>
      </c>
      <c r="I38" s="21">
        <f t="shared" ref="I38:J68" si="8">K107</f>
        <v>0</v>
      </c>
      <c r="J38" s="23">
        <f t="shared" si="8"/>
        <v>6542.63</v>
      </c>
      <c r="K38" s="24">
        <f>GENERO!E38+GENERO!F38</f>
        <v>6542.63</v>
      </c>
      <c r="L38" s="25">
        <f t="shared" si="5"/>
        <v>0</v>
      </c>
      <c r="M38" s="24">
        <f t="shared" si="2"/>
        <v>6542.62</v>
      </c>
    </row>
    <row r="39" spans="1:14" ht="15" customHeight="1">
      <c r="B39" s="19" t="str">
        <f t="shared" si="7"/>
        <v>Toledo</v>
      </c>
      <c r="C39" s="20">
        <f t="shared" si="7"/>
        <v>8535.86</v>
      </c>
      <c r="D39" s="21">
        <f t="shared" si="7"/>
        <v>6387.31</v>
      </c>
      <c r="E39" s="21">
        <f t="shared" si="7"/>
        <v>1593.68</v>
      </c>
      <c r="F39" s="21">
        <f t="shared" si="7"/>
        <v>554.86</v>
      </c>
      <c r="G39" s="22">
        <f t="shared" si="3"/>
        <v>1336.04</v>
      </c>
      <c r="H39" s="21">
        <f t="shared" si="4"/>
        <v>0</v>
      </c>
      <c r="I39" s="21">
        <f t="shared" si="8"/>
        <v>0</v>
      </c>
      <c r="J39" s="23">
        <f t="shared" si="8"/>
        <v>9871.9</v>
      </c>
      <c r="K39" s="24">
        <f>GENERO!E39+GENERO!F39</f>
        <v>9871.9</v>
      </c>
      <c r="L39" s="25">
        <f t="shared" si="5"/>
        <v>0</v>
      </c>
      <c r="M39" s="24">
        <f t="shared" si="2"/>
        <v>9871.89</v>
      </c>
    </row>
    <row r="40" spans="1:14" ht="15" customHeight="1">
      <c r="A40" s="18">
        <f>SUM(C35:C39)</f>
        <v>28749.3</v>
      </c>
      <c r="B40" s="26" t="str">
        <f t="shared" si="7"/>
        <v>CAST.-LA MANCHA</v>
      </c>
      <c r="C40" s="27">
        <f t="shared" si="7"/>
        <v>28749.31</v>
      </c>
      <c r="D40" s="28">
        <f t="shared" si="7"/>
        <v>19827.45</v>
      </c>
      <c r="E40" s="28">
        <f t="shared" si="7"/>
        <v>7348.09</v>
      </c>
      <c r="F40" s="28">
        <f t="shared" si="7"/>
        <v>1573.77</v>
      </c>
      <c r="G40" s="29">
        <f t="shared" si="3"/>
        <v>3643.35</v>
      </c>
      <c r="H40" s="28">
        <f t="shared" si="4"/>
        <v>0</v>
      </c>
      <c r="I40" s="28">
        <f t="shared" si="8"/>
        <v>0</v>
      </c>
      <c r="J40" s="30">
        <f t="shared" si="8"/>
        <v>32392.68</v>
      </c>
      <c r="K40" s="31">
        <f>GENERO!E40+GENERO!F40</f>
        <v>32392.67</v>
      </c>
      <c r="L40" s="25">
        <f t="shared" si="5"/>
        <v>-1.0000000002037268E-2</v>
      </c>
      <c r="M40" s="24">
        <f t="shared" si="2"/>
        <v>32392.66</v>
      </c>
      <c r="N40" s="25">
        <f>K40-M40</f>
        <v>9.9999999983992893E-3</v>
      </c>
    </row>
    <row r="41" spans="1:14" ht="15" customHeight="1">
      <c r="B41" s="19" t="str">
        <f t="shared" si="7"/>
        <v>Barcelona</v>
      </c>
      <c r="C41" s="20">
        <f t="shared" si="7"/>
        <v>90524.95</v>
      </c>
      <c r="D41" s="21">
        <f t="shared" si="7"/>
        <v>88893</v>
      </c>
      <c r="E41" s="21">
        <f t="shared" si="7"/>
        <v>210.31</v>
      </c>
      <c r="F41" s="21">
        <f t="shared" si="7"/>
        <v>1421.63</v>
      </c>
      <c r="G41" s="22">
        <f t="shared" si="3"/>
        <v>18382.18</v>
      </c>
      <c r="H41" s="21">
        <f t="shared" si="4"/>
        <v>60.18</v>
      </c>
      <c r="I41" s="21">
        <f t="shared" si="8"/>
        <v>0</v>
      </c>
      <c r="J41" s="23">
        <f t="shared" si="8"/>
        <v>108967.31</v>
      </c>
      <c r="K41" s="24">
        <f>GENERO!E41+GENERO!F41</f>
        <v>108967.31</v>
      </c>
      <c r="L41" s="25">
        <f t="shared" si="5"/>
        <v>0</v>
      </c>
      <c r="M41" s="24">
        <f t="shared" si="2"/>
        <v>108967.29999999999</v>
      </c>
    </row>
    <row r="42" spans="1:14" ht="15" customHeight="1">
      <c r="B42" s="19" t="str">
        <f t="shared" si="7"/>
        <v>Girona</v>
      </c>
      <c r="C42" s="20">
        <f t="shared" si="7"/>
        <v>12288.45</v>
      </c>
      <c r="D42" s="21">
        <f t="shared" si="7"/>
        <v>11738.59</v>
      </c>
      <c r="E42" s="21">
        <f t="shared" si="7"/>
        <v>236.5</v>
      </c>
      <c r="F42" s="21">
        <f t="shared" si="7"/>
        <v>313.36</v>
      </c>
      <c r="G42" s="22">
        <f t="shared" si="3"/>
        <v>3769.36</v>
      </c>
      <c r="H42" s="21">
        <f t="shared" si="4"/>
        <v>31.36</v>
      </c>
      <c r="I42" s="21">
        <f t="shared" si="8"/>
        <v>0</v>
      </c>
      <c r="J42" s="23">
        <f t="shared" si="8"/>
        <v>16089.18</v>
      </c>
      <c r="K42" s="24">
        <f>GENERO!E42+GENERO!F42</f>
        <v>16089.17</v>
      </c>
      <c r="L42" s="25">
        <f t="shared" si="5"/>
        <v>-1.0000000000218279E-2</v>
      </c>
      <c r="M42" s="24">
        <f t="shared" si="2"/>
        <v>16089.170000000002</v>
      </c>
    </row>
    <row r="43" spans="1:14" ht="15" customHeight="1">
      <c r="B43" s="19" t="str">
        <f t="shared" si="7"/>
        <v>Lleida</v>
      </c>
      <c r="C43" s="20">
        <f t="shared" si="7"/>
        <v>13462.09</v>
      </c>
      <c r="D43" s="21">
        <f t="shared" si="7"/>
        <v>11424.9</v>
      </c>
      <c r="E43" s="21">
        <f t="shared" si="7"/>
        <v>1508.81</v>
      </c>
      <c r="F43" s="21">
        <f t="shared" si="7"/>
        <v>528.36</v>
      </c>
      <c r="G43" s="22">
        <f t="shared" si="3"/>
        <v>1526.9</v>
      </c>
      <c r="H43" s="21">
        <f t="shared" si="4"/>
        <v>0</v>
      </c>
      <c r="I43" s="21">
        <f t="shared" si="8"/>
        <v>0</v>
      </c>
      <c r="J43" s="23">
        <f t="shared" si="8"/>
        <v>14989</v>
      </c>
      <c r="K43" s="24">
        <f>GENERO!E43+GENERO!F43</f>
        <v>14988.990000000002</v>
      </c>
      <c r="L43" s="25">
        <f t="shared" si="5"/>
        <v>-9.9999999983992893E-3</v>
      </c>
      <c r="M43" s="24">
        <f t="shared" si="2"/>
        <v>14988.97</v>
      </c>
    </row>
    <row r="44" spans="1:14" ht="15" customHeight="1">
      <c r="B44" s="19" t="str">
        <f t="shared" si="7"/>
        <v>Tarragona</v>
      </c>
      <c r="C44" s="20">
        <f t="shared" si="7"/>
        <v>12867.04</v>
      </c>
      <c r="D44" s="21">
        <f t="shared" si="7"/>
        <v>11178.36</v>
      </c>
      <c r="E44" s="21">
        <f t="shared" si="7"/>
        <v>1079.4000000000001</v>
      </c>
      <c r="F44" s="21">
        <f t="shared" si="7"/>
        <v>609.27</v>
      </c>
      <c r="G44" s="22">
        <f t="shared" si="3"/>
        <v>2595.5</v>
      </c>
      <c r="H44" s="21">
        <f t="shared" si="4"/>
        <v>40.770000000000003</v>
      </c>
      <c r="I44" s="21">
        <f t="shared" si="8"/>
        <v>0</v>
      </c>
      <c r="J44" s="23">
        <f t="shared" si="8"/>
        <v>15503.31</v>
      </c>
      <c r="K44" s="24">
        <f>GENERO!E44+GENERO!F44</f>
        <v>15503.310000000001</v>
      </c>
      <c r="L44" s="25">
        <f t="shared" si="5"/>
        <v>0</v>
      </c>
      <c r="M44" s="24">
        <f t="shared" si="2"/>
        <v>15503.300000000001</v>
      </c>
    </row>
    <row r="45" spans="1:14" ht="15" customHeight="1">
      <c r="A45" s="18">
        <f>SUM(C41:C44)</f>
        <v>129142.53</v>
      </c>
      <c r="B45" s="26" t="str">
        <f t="shared" si="7"/>
        <v>CATALUÑA</v>
      </c>
      <c r="C45" s="27">
        <f t="shared" si="7"/>
        <v>129142.54</v>
      </c>
      <c r="D45" s="28">
        <f t="shared" si="7"/>
        <v>123234.86</v>
      </c>
      <c r="E45" s="28">
        <f t="shared" si="7"/>
        <v>3035.04</v>
      </c>
      <c r="F45" s="28">
        <f t="shared" si="7"/>
        <v>2872.63</v>
      </c>
      <c r="G45" s="29">
        <f t="shared" si="3"/>
        <v>26273.95</v>
      </c>
      <c r="H45" s="28">
        <f t="shared" si="4"/>
        <v>132.31</v>
      </c>
      <c r="I45" s="28">
        <f t="shared" si="8"/>
        <v>0</v>
      </c>
      <c r="J45" s="30">
        <f t="shared" si="8"/>
        <v>155548.81</v>
      </c>
      <c r="K45" s="31">
        <f>GENERO!E45+GENERO!F45</f>
        <v>155548.81</v>
      </c>
      <c r="L45" s="25">
        <f t="shared" si="5"/>
        <v>0</v>
      </c>
      <c r="M45" s="24">
        <f t="shared" si="2"/>
        <v>155548.79</v>
      </c>
      <c r="N45" s="25">
        <f>K45-M45</f>
        <v>1.9999999989522621E-2</v>
      </c>
    </row>
    <row r="46" spans="1:14" ht="15" customHeight="1">
      <c r="B46" s="19" t="str">
        <f t="shared" si="7"/>
        <v>Alicante</v>
      </c>
      <c r="C46" s="20">
        <f t="shared" si="7"/>
        <v>22483.360000000001</v>
      </c>
      <c r="D46" s="21">
        <f t="shared" si="7"/>
        <v>20486.36</v>
      </c>
      <c r="E46" s="21">
        <f t="shared" si="7"/>
        <v>1275.1300000000001</v>
      </c>
      <c r="F46" s="21">
        <f t="shared" si="7"/>
        <v>721.86</v>
      </c>
      <c r="G46" s="22">
        <f t="shared" si="3"/>
        <v>10421.49</v>
      </c>
      <c r="H46" s="21">
        <f t="shared" si="4"/>
        <v>47.72</v>
      </c>
      <c r="I46" s="21">
        <f t="shared" si="8"/>
        <v>0</v>
      </c>
      <c r="J46" s="23">
        <f t="shared" si="8"/>
        <v>32952.589999999997</v>
      </c>
      <c r="K46" s="24">
        <f>GENERO!E46+GENERO!F46</f>
        <v>32952.58</v>
      </c>
      <c r="L46" s="25">
        <f t="shared" si="5"/>
        <v>-9.9999999947613105E-3</v>
      </c>
      <c r="M46" s="24">
        <f t="shared" si="2"/>
        <v>32952.560000000005</v>
      </c>
    </row>
    <row r="47" spans="1:14" ht="15" customHeight="1">
      <c r="B47" s="19" t="str">
        <f t="shared" si="7"/>
        <v>Castellón</v>
      </c>
      <c r="C47" s="20">
        <f t="shared" si="7"/>
        <v>17180.63</v>
      </c>
      <c r="D47" s="21">
        <f t="shared" si="7"/>
        <v>14032.9</v>
      </c>
      <c r="E47" s="21">
        <f t="shared" si="7"/>
        <v>1290.72</v>
      </c>
      <c r="F47" s="21">
        <f t="shared" si="7"/>
        <v>1857</v>
      </c>
      <c r="G47" s="22">
        <f t="shared" si="3"/>
        <v>2905.77</v>
      </c>
      <c r="H47" s="21">
        <f t="shared" si="4"/>
        <v>14.54</v>
      </c>
      <c r="I47" s="21">
        <f t="shared" si="8"/>
        <v>0</v>
      </c>
      <c r="J47" s="23">
        <f t="shared" si="8"/>
        <v>20100.95</v>
      </c>
      <c r="K47" s="24">
        <f>GENERO!E47+GENERO!F47</f>
        <v>20100.939999999999</v>
      </c>
      <c r="L47" s="25">
        <f t="shared" si="5"/>
        <v>-1.0000000002037268E-2</v>
      </c>
      <c r="M47" s="24">
        <f t="shared" si="2"/>
        <v>20100.93</v>
      </c>
    </row>
    <row r="48" spans="1:14" ht="15" customHeight="1">
      <c r="B48" s="19" t="str">
        <f t="shared" si="7"/>
        <v>Valencia</v>
      </c>
      <c r="C48" s="20">
        <f t="shared" si="7"/>
        <v>35141.949999999997</v>
      </c>
      <c r="D48" s="21">
        <f t="shared" si="7"/>
        <v>27739.54</v>
      </c>
      <c r="E48" s="21">
        <f t="shared" si="7"/>
        <v>5226.95</v>
      </c>
      <c r="F48" s="21">
        <f t="shared" si="7"/>
        <v>2175.4499999999998</v>
      </c>
      <c r="G48" s="22">
        <f t="shared" si="3"/>
        <v>8432.4500000000007</v>
      </c>
      <c r="H48" s="21">
        <f t="shared" si="4"/>
        <v>22.36</v>
      </c>
      <c r="I48" s="21">
        <f t="shared" si="8"/>
        <v>0</v>
      </c>
      <c r="J48" s="23">
        <f t="shared" si="8"/>
        <v>43596.77</v>
      </c>
      <c r="K48" s="24">
        <f>GENERO!E48+GENERO!F48</f>
        <v>43596.770000000004</v>
      </c>
      <c r="L48" s="25">
        <f t="shared" si="5"/>
        <v>0</v>
      </c>
      <c r="M48" s="24">
        <f t="shared" si="2"/>
        <v>43596.75</v>
      </c>
    </row>
    <row r="49" spans="1:14" ht="15" customHeight="1">
      <c r="A49" s="18">
        <f>SUM(C46:C48)</f>
        <v>74805.94</v>
      </c>
      <c r="B49" s="26" t="str">
        <f t="shared" si="7"/>
        <v>C. VALENCIANA</v>
      </c>
      <c r="C49" s="27">
        <f t="shared" si="7"/>
        <v>74805.95</v>
      </c>
      <c r="D49" s="28">
        <f t="shared" si="7"/>
        <v>62258.81</v>
      </c>
      <c r="E49" s="28">
        <f t="shared" si="7"/>
        <v>7792.81</v>
      </c>
      <c r="F49" s="28">
        <f t="shared" si="7"/>
        <v>4754.3100000000004</v>
      </c>
      <c r="G49" s="29">
        <f t="shared" si="3"/>
        <v>21759.710000000003</v>
      </c>
      <c r="H49" s="28">
        <f t="shared" si="4"/>
        <v>84.63</v>
      </c>
      <c r="I49" s="28">
        <f t="shared" si="8"/>
        <v>0</v>
      </c>
      <c r="J49" s="30">
        <f t="shared" si="8"/>
        <v>96650.31</v>
      </c>
      <c r="K49" s="31">
        <f>GENERO!E49+GENERO!F49</f>
        <v>96650.31</v>
      </c>
      <c r="L49" s="25">
        <f t="shared" si="5"/>
        <v>0</v>
      </c>
      <c r="M49" s="24">
        <f t="shared" si="2"/>
        <v>96650.27</v>
      </c>
      <c r="N49" s="25">
        <f>K49-M49</f>
        <v>3.9999999993597157E-2</v>
      </c>
    </row>
    <row r="50" spans="1:14" ht="15" customHeight="1">
      <c r="B50" s="19" t="str">
        <f t="shared" si="7"/>
        <v>Badajoz</v>
      </c>
      <c r="C50" s="20">
        <f t="shared" si="7"/>
        <v>3398.77</v>
      </c>
      <c r="D50" s="21">
        <f t="shared" si="7"/>
        <v>1968.9</v>
      </c>
      <c r="E50" s="21">
        <f t="shared" si="7"/>
        <v>1290.18</v>
      </c>
      <c r="F50" s="21">
        <f t="shared" si="7"/>
        <v>139.68</v>
      </c>
      <c r="G50" s="22">
        <f t="shared" si="3"/>
        <v>526.72</v>
      </c>
      <c r="H50" s="21">
        <f t="shared" si="4"/>
        <v>0</v>
      </c>
      <c r="I50" s="21">
        <f t="shared" si="8"/>
        <v>0</v>
      </c>
      <c r="J50" s="23">
        <f t="shared" si="8"/>
        <v>3925.49</v>
      </c>
      <c r="K50" s="24">
        <f>GENERO!E50+GENERO!F50</f>
        <v>3925.49</v>
      </c>
      <c r="L50" s="25">
        <f t="shared" si="5"/>
        <v>0</v>
      </c>
      <c r="M50" s="24">
        <f t="shared" si="2"/>
        <v>3925.4799999999996</v>
      </c>
    </row>
    <row r="51" spans="1:14" ht="15" customHeight="1">
      <c r="B51" s="19" t="str">
        <f t="shared" si="7"/>
        <v>Cáceres</v>
      </c>
      <c r="C51" s="20">
        <f t="shared" si="7"/>
        <v>1205.45</v>
      </c>
      <c r="D51" s="21">
        <f t="shared" si="7"/>
        <v>838.63</v>
      </c>
      <c r="E51" s="21">
        <f t="shared" si="7"/>
        <v>316.45</v>
      </c>
      <c r="F51" s="21">
        <f t="shared" si="7"/>
        <v>50.36</v>
      </c>
      <c r="G51" s="22">
        <f t="shared" si="3"/>
        <v>283.89999999999998</v>
      </c>
      <c r="H51" s="21">
        <f t="shared" si="4"/>
        <v>0</v>
      </c>
      <c r="I51" s="21">
        <f t="shared" si="8"/>
        <v>0</v>
      </c>
      <c r="J51" s="23">
        <f t="shared" si="8"/>
        <v>1489.36</v>
      </c>
      <c r="K51" s="24">
        <f>GENERO!E51+GENERO!F51</f>
        <v>1489.3600000000001</v>
      </c>
      <c r="L51" s="25">
        <f t="shared" si="5"/>
        <v>0</v>
      </c>
      <c r="M51" s="24">
        <f t="shared" si="2"/>
        <v>1489.3399999999997</v>
      </c>
    </row>
    <row r="52" spans="1:14" ht="15" customHeight="1">
      <c r="A52" s="18">
        <f>SUM(C50:C51)</f>
        <v>4604.22</v>
      </c>
      <c r="B52" s="26" t="str">
        <f t="shared" si="7"/>
        <v>EXTREMADURA</v>
      </c>
      <c r="C52" s="27">
        <f t="shared" si="7"/>
        <v>4604.22</v>
      </c>
      <c r="D52" s="28">
        <f t="shared" si="7"/>
        <v>2807.54</v>
      </c>
      <c r="E52" s="28">
        <f t="shared" si="7"/>
        <v>1606.63</v>
      </c>
      <c r="F52" s="28">
        <f t="shared" si="7"/>
        <v>190.04</v>
      </c>
      <c r="G52" s="29">
        <f t="shared" si="3"/>
        <v>810.61999999999989</v>
      </c>
      <c r="H52" s="28">
        <f t="shared" si="4"/>
        <v>0</v>
      </c>
      <c r="I52" s="28">
        <f t="shared" si="8"/>
        <v>0</v>
      </c>
      <c r="J52" s="30">
        <f t="shared" si="8"/>
        <v>5414.86</v>
      </c>
      <c r="K52" s="31">
        <f>GENERO!E52+GENERO!F52</f>
        <v>5414.8600000000006</v>
      </c>
      <c r="L52" s="25">
        <f t="shared" si="5"/>
        <v>0</v>
      </c>
      <c r="M52" s="24">
        <f t="shared" si="2"/>
        <v>5414.83</v>
      </c>
      <c r="N52" s="25">
        <f>K52-M52</f>
        <v>3.0000000000654836E-2</v>
      </c>
    </row>
    <row r="53" spans="1:14" ht="15" customHeight="1">
      <c r="B53" s="19" t="str">
        <f t="shared" si="7"/>
        <v>A Coruña</v>
      </c>
      <c r="C53" s="20">
        <f t="shared" si="7"/>
        <v>3833.95</v>
      </c>
      <c r="D53" s="21">
        <f t="shared" si="7"/>
        <v>3553.5</v>
      </c>
      <c r="E53" s="21">
        <f t="shared" si="7"/>
        <v>106.9</v>
      </c>
      <c r="F53" s="21">
        <f t="shared" si="7"/>
        <v>173.54</v>
      </c>
      <c r="G53" s="22">
        <f t="shared" si="3"/>
        <v>884.77</v>
      </c>
      <c r="H53" s="21">
        <f t="shared" si="4"/>
        <v>36.31</v>
      </c>
      <c r="I53" s="21">
        <f t="shared" si="8"/>
        <v>0</v>
      </c>
      <c r="J53" s="23">
        <f t="shared" si="8"/>
        <v>4755.04</v>
      </c>
      <c r="K53" s="24">
        <f>GENERO!E53+GENERO!F53</f>
        <v>4755.04</v>
      </c>
      <c r="L53" s="25">
        <f t="shared" si="5"/>
        <v>0</v>
      </c>
      <c r="M53" s="24">
        <f t="shared" si="2"/>
        <v>4755.0200000000004</v>
      </c>
    </row>
    <row r="54" spans="1:14" ht="15" customHeight="1">
      <c r="B54" s="19" t="str">
        <f t="shared" ref="B54:F68" si="9">B123</f>
        <v>Lugo</v>
      </c>
      <c r="C54" s="20">
        <f t="shared" si="9"/>
        <v>1820.63</v>
      </c>
      <c r="D54" s="21">
        <f t="shared" si="9"/>
        <v>1474.31</v>
      </c>
      <c r="E54" s="21">
        <f t="shared" si="9"/>
        <v>239.95</v>
      </c>
      <c r="F54" s="21">
        <f t="shared" si="9"/>
        <v>106.36</v>
      </c>
      <c r="G54" s="22">
        <f t="shared" si="3"/>
        <v>308.5</v>
      </c>
      <c r="H54" s="21">
        <f t="shared" si="4"/>
        <v>67.59</v>
      </c>
      <c r="I54" s="21">
        <f t="shared" si="8"/>
        <v>0</v>
      </c>
      <c r="J54" s="23">
        <f t="shared" si="8"/>
        <v>2196.7199999999998</v>
      </c>
      <c r="K54" s="24">
        <f>GENERO!E54+GENERO!F54</f>
        <v>2196.7200000000003</v>
      </c>
      <c r="L54" s="25">
        <f t="shared" si="5"/>
        <v>0</v>
      </c>
      <c r="M54" s="24">
        <f t="shared" si="2"/>
        <v>2196.71</v>
      </c>
    </row>
    <row r="55" spans="1:14" ht="15" customHeight="1">
      <c r="B55" s="19" t="str">
        <f t="shared" si="9"/>
        <v>Ourense</v>
      </c>
      <c r="C55" s="20">
        <f t="shared" si="9"/>
        <v>2088.13</v>
      </c>
      <c r="D55" s="21">
        <f t="shared" si="9"/>
        <v>1863.5</v>
      </c>
      <c r="E55" s="21">
        <f t="shared" si="9"/>
        <v>85.31</v>
      </c>
      <c r="F55" s="21">
        <f t="shared" si="9"/>
        <v>139.31</v>
      </c>
      <c r="G55" s="22">
        <f t="shared" si="3"/>
        <v>413.72</v>
      </c>
      <c r="H55" s="21">
        <f t="shared" si="4"/>
        <v>0</v>
      </c>
      <c r="I55" s="21">
        <f t="shared" si="8"/>
        <v>0</v>
      </c>
      <c r="J55" s="23">
        <f t="shared" si="8"/>
        <v>2501.86</v>
      </c>
      <c r="K55" s="24">
        <f>GENERO!E55+GENERO!F55</f>
        <v>2501.8500000000004</v>
      </c>
      <c r="L55" s="25">
        <f t="shared" si="5"/>
        <v>-9.9999999997635314E-3</v>
      </c>
      <c r="M55" s="24">
        <f t="shared" si="2"/>
        <v>2501.84</v>
      </c>
    </row>
    <row r="56" spans="1:14" ht="15" customHeight="1">
      <c r="B56" s="19" t="str">
        <f t="shared" si="9"/>
        <v>Pontevedra</v>
      </c>
      <c r="C56" s="20">
        <f t="shared" si="9"/>
        <v>4608.3999999999996</v>
      </c>
      <c r="D56" s="21">
        <f t="shared" si="9"/>
        <v>4411.18</v>
      </c>
      <c r="E56" s="21">
        <f t="shared" si="9"/>
        <v>63.9</v>
      </c>
      <c r="F56" s="21">
        <f t="shared" si="9"/>
        <v>133.31</v>
      </c>
      <c r="G56" s="22">
        <f t="shared" si="3"/>
        <v>1082.5</v>
      </c>
      <c r="H56" s="21">
        <f t="shared" si="4"/>
        <v>73.180000000000007</v>
      </c>
      <c r="I56" s="21">
        <f t="shared" si="8"/>
        <v>0</v>
      </c>
      <c r="J56" s="23">
        <f t="shared" si="8"/>
        <v>5764.09</v>
      </c>
      <c r="K56" s="24">
        <f>GENERO!E56+GENERO!F56</f>
        <v>5764.08</v>
      </c>
      <c r="L56" s="25">
        <f t="shared" si="5"/>
        <v>-1.0000000000218279E-2</v>
      </c>
      <c r="M56" s="24">
        <f t="shared" si="2"/>
        <v>5764.0700000000006</v>
      </c>
    </row>
    <row r="57" spans="1:14" ht="15" customHeight="1">
      <c r="A57" s="18">
        <f>SUM(C53:C56)</f>
        <v>12351.11</v>
      </c>
      <c r="B57" s="26" t="str">
        <f t="shared" si="9"/>
        <v>GALICIA</v>
      </c>
      <c r="C57" s="27">
        <f t="shared" si="9"/>
        <v>12351.13</v>
      </c>
      <c r="D57" s="28">
        <f t="shared" si="9"/>
        <v>11302.5</v>
      </c>
      <c r="E57" s="28">
        <f t="shared" si="9"/>
        <v>496.09</v>
      </c>
      <c r="F57" s="28">
        <f t="shared" si="9"/>
        <v>552.54</v>
      </c>
      <c r="G57" s="29">
        <f t="shared" si="3"/>
        <v>2689.5</v>
      </c>
      <c r="H57" s="28">
        <f t="shared" si="4"/>
        <v>177.09</v>
      </c>
      <c r="I57" s="28">
        <f t="shared" si="8"/>
        <v>0</v>
      </c>
      <c r="J57" s="30">
        <f t="shared" si="8"/>
        <v>15217.72</v>
      </c>
      <c r="K57" s="31">
        <f>GENERO!E57+GENERO!F57</f>
        <v>15217.720000000001</v>
      </c>
      <c r="L57" s="25">
        <f t="shared" si="5"/>
        <v>0</v>
      </c>
      <c r="M57" s="24">
        <f t="shared" si="2"/>
        <v>15217.720000000001</v>
      </c>
      <c r="N57" s="25">
        <f>K57-M57</f>
        <v>0</v>
      </c>
    </row>
    <row r="58" spans="1:14" ht="15" customHeight="1">
      <c r="B58" s="26" t="str">
        <f t="shared" si="9"/>
        <v>C. DE MADRID</v>
      </c>
      <c r="C58" s="27">
        <f t="shared" si="9"/>
        <v>140834.9</v>
      </c>
      <c r="D58" s="28">
        <f t="shared" si="9"/>
        <v>121131.72</v>
      </c>
      <c r="E58" s="28">
        <f t="shared" si="9"/>
        <v>316.31</v>
      </c>
      <c r="F58" s="28">
        <f t="shared" si="9"/>
        <v>19386.86</v>
      </c>
      <c r="G58" s="29">
        <f t="shared" si="3"/>
        <v>22314.45</v>
      </c>
      <c r="H58" s="28">
        <f t="shared" si="4"/>
        <v>32.72</v>
      </c>
      <c r="I58" s="28">
        <f t="shared" si="8"/>
        <v>0</v>
      </c>
      <c r="J58" s="30">
        <f t="shared" si="8"/>
        <v>163182.09</v>
      </c>
      <c r="K58" s="31">
        <f>GENERO!E58+GENERO!F58</f>
        <v>163182.08000000002</v>
      </c>
      <c r="L58" s="25">
        <f t="shared" si="5"/>
        <v>-9.9999999802093953E-3</v>
      </c>
      <c r="M58" s="24">
        <f t="shared" si="2"/>
        <v>163182.06000000003</v>
      </c>
      <c r="N58" s="25">
        <f>K58-M58</f>
        <v>1.9999999989522621E-2</v>
      </c>
    </row>
    <row r="59" spans="1:14" ht="15" customHeight="1">
      <c r="B59" s="26" t="str">
        <f t="shared" si="9"/>
        <v>R. DE MURCIA</v>
      </c>
      <c r="C59" s="27">
        <f t="shared" si="9"/>
        <v>11960.04</v>
      </c>
      <c r="D59" s="28">
        <f t="shared" si="9"/>
        <v>8405.09</v>
      </c>
      <c r="E59" s="28">
        <f t="shared" si="9"/>
        <v>3091.36</v>
      </c>
      <c r="F59" s="28">
        <f t="shared" si="9"/>
        <v>463.59</v>
      </c>
      <c r="G59" s="29">
        <f t="shared" si="3"/>
        <v>2015.18</v>
      </c>
      <c r="H59" s="28">
        <f t="shared" si="4"/>
        <v>11</v>
      </c>
      <c r="I59" s="28">
        <f t="shared" si="8"/>
        <v>0</v>
      </c>
      <c r="J59" s="30">
        <f t="shared" si="8"/>
        <v>13986.22</v>
      </c>
      <c r="K59" s="31">
        <f>GENERO!E59+GENERO!F59</f>
        <v>13986.21</v>
      </c>
      <c r="L59" s="25">
        <f t="shared" si="5"/>
        <v>-1.0000000000218279E-2</v>
      </c>
      <c r="M59" s="24">
        <f t="shared" si="2"/>
        <v>13986.220000000001</v>
      </c>
      <c r="N59" s="25">
        <f>K59-M59</f>
        <v>-1.0000000002037268E-2</v>
      </c>
    </row>
    <row r="60" spans="1:14" ht="15" customHeight="1">
      <c r="B60" s="26" t="str">
        <f t="shared" si="9"/>
        <v>NAVARRA</v>
      </c>
      <c r="C60" s="27">
        <f t="shared" si="9"/>
        <v>9430.5400000000009</v>
      </c>
      <c r="D60" s="28">
        <f t="shared" si="9"/>
        <v>7721.27</v>
      </c>
      <c r="E60" s="28">
        <f t="shared" si="9"/>
        <v>745.18</v>
      </c>
      <c r="F60" s="28">
        <f t="shared" si="9"/>
        <v>964.09</v>
      </c>
      <c r="G60" s="29">
        <f t="shared" si="3"/>
        <v>2057.63</v>
      </c>
      <c r="H60" s="28">
        <f t="shared" si="4"/>
        <v>0</v>
      </c>
      <c r="I60" s="28">
        <f t="shared" si="8"/>
        <v>0</v>
      </c>
      <c r="J60" s="30">
        <f t="shared" si="8"/>
        <v>11488.18</v>
      </c>
      <c r="K60" s="31">
        <f>GENERO!E60+GENERO!F60</f>
        <v>11488.17</v>
      </c>
      <c r="L60" s="25">
        <f t="shared" si="5"/>
        <v>-1.0000000000218279E-2</v>
      </c>
      <c r="M60" s="24">
        <f t="shared" si="2"/>
        <v>11488.170000000002</v>
      </c>
      <c r="N60" s="25">
        <f>K60-M60</f>
        <v>0</v>
      </c>
    </row>
    <row r="61" spans="1:14" ht="15" customHeight="1">
      <c r="B61" s="19" t="str">
        <f t="shared" si="9"/>
        <v>Araba/Álava</v>
      </c>
      <c r="C61" s="20">
        <f t="shared" si="9"/>
        <v>2723.27</v>
      </c>
      <c r="D61" s="21">
        <f t="shared" si="9"/>
        <v>2404.7199999999998</v>
      </c>
      <c r="E61" s="21">
        <f t="shared" si="9"/>
        <v>126.77</v>
      </c>
      <c r="F61" s="21">
        <f t="shared" si="9"/>
        <v>191.77</v>
      </c>
      <c r="G61" s="22">
        <f t="shared" si="3"/>
        <v>437.9</v>
      </c>
      <c r="H61" s="21">
        <f t="shared" si="4"/>
        <v>0</v>
      </c>
      <c r="I61" s="21">
        <f t="shared" si="8"/>
        <v>0</v>
      </c>
      <c r="J61" s="23">
        <f t="shared" si="8"/>
        <v>3161.18</v>
      </c>
      <c r="K61" s="24">
        <f>GENERO!E61+GENERO!F61</f>
        <v>3161.17</v>
      </c>
      <c r="L61" s="25">
        <f t="shared" si="5"/>
        <v>-9.9999999997635314E-3</v>
      </c>
      <c r="M61" s="24">
        <f t="shared" si="2"/>
        <v>3161.16</v>
      </c>
    </row>
    <row r="62" spans="1:14" ht="15" customHeight="1">
      <c r="B62" s="19" t="str">
        <f t="shared" si="9"/>
        <v>Gipuzkoa</v>
      </c>
      <c r="C62" s="20">
        <f t="shared" si="9"/>
        <v>6258.54</v>
      </c>
      <c r="D62" s="21">
        <f t="shared" si="9"/>
        <v>5861.31</v>
      </c>
      <c r="E62" s="21">
        <f t="shared" si="9"/>
        <v>54.72</v>
      </c>
      <c r="F62" s="21">
        <f t="shared" si="9"/>
        <v>342.5</v>
      </c>
      <c r="G62" s="22">
        <f t="shared" si="3"/>
        <v>1868.45</v>
      </c>
      <c r="H62" s="21">
        <f t="shared" si="4"/>
        <v>16.27</v>
      </c>
      <c r="I62" s="21">
        <f t="shared" si="8"/>
        <v>0</v>
      </c>
      <c r="J62" s="23">
        <f t="shared" si="8"/>
        <v>8143.27</v>
      </c>
      <c r="K62" s="24">
        <f>GENERO!E62+GENERO!F62</f>
        <v>8143.26</v>
      </c>
      <c r="L62" s="25">
        <f t="shared" si="5"/>
        <v>-1.0000000000218279E-2</v>
      </c>
      <c r="M62" s="24"/>
    </row>
    <row r="63" spans="1:14" ht="15" customHeight="1">
      <c r="B63" s="19" t="str">
        <f t="shared" si="9"/>
        <v>Bizkaia</v>
      </c>
      <c r="C63" s="20">
        <f t="shared" si="9"/>
        <v>6756.36</v>
      </c>
      <c r="D63" s="21">
        <f t="shared" si="9"/>
        <v>5348.86</v>
      </c>
      <c r="E63" s="21">
        <f t="shared" si="9"/>
        <v>226.31</v>
      </c>
      <c r="F63" s="21">
        <f t="shared" si="9"/>
        <v>1181.18</v>
      </c>
      <c r="G63" s="22">
        <f t="shared" si="3"/>
        <v>2206.9900000000002</v>
      </c>
      <c r="H63" s="21">
        <f t="shared" si="4"/>
        <v>52.5</v>
      </c>
      <c r="I63" s="21">
        <f t="shared" si="8"/>
        <v>0</v>
      </c>
      <c r="J63" s="23">
        <f t="shared" si="8"/>
        <v>9015.86</v>
      </c>
      <c r="K63" s="24">
        <f>GENERO!E63+GENERO!F63</f>
        <v>9015.86</v>
      </c>
      <c r="L63" s="25">
        <f t="shared" si="5"/>
        <v>0</v>
      </c>
      <c r="M63" s="24">
        <f t="shared" si="2"/>
        <v>9015.84</v>
      </c>
    </row>
    <row r="64" spans="1:14" ht="15" customHeight="1">
      <c r="A64" s="32">
        <f>SUM(C61:C63)</f>
        <v>15738.169999999998</v>
      </c>
      <c r="B64" s="26" t="str">
        <f t="shared" si="9"/>
        <v>PAÍS VASCO</v>
      </c>
      <c r="C64" s="27">
        <f t="shared" si="9"/>
        <v>15738.18</v>
      </c>
      <c r="D64" s="28">
        <f t="shared" si="9"/>
        <v>13614.9</v>
      </c>
      <c r="E64" s="28">
        <f t="shared" si="9"/>
        <v>407.81</v>
      </c>
      <c r="F64" s="28">
        <f t="shared" si="9"/>
        <v>1715.45</v>
      </c>
      <c r="G64" s="29">
        <f t="shared" si="3"/>
        <v>4513.3499999999995</v>
      </c>
      <c r="H64" s="28">
        <f t="shared" si="4"/>
        <v>68.77</v>
      </c>
      <c r="I64" s="28">
        <f t="shared" si="8"/>
        <v>0</v>
      </c>
      <c r="J64" s="30">
        <f t="shared" si="8"/>
        <v>20320.310000000001</v>
      </c>
      <c r="K64" s="31">
        <f>GENERO!E64+GENERO!F64</f>
        <v>20320.310000000001</v>
      </c>
      <c r="L64" s="25">
        <f t="shared" si="5"/>
        <v>0</v>
      </c>
      <c r="M64" s="24">
        <f t="shared" si="2"/>
        <v>20320.28</v>
      </c>
      <c r="N64" s="25">
        <f>K64-M64</f>
        <v>3.0000000002473826E-2</v>
      </c>
    </row>
    <row r="65" spans="1:14" ht="15" customHeight="1">
      <c r="B65" s="26" t="str">
        <f t="shared" si="9"/>
        <v>LA RIOJA</v>
      </c>
      <c r="C65" s="27">
        <f t="shared" si="9"/>
        <v>6513.36</v>
      </c>
      <c r="D65" s="28">
        <f t="shared" si="9"/>
        <v>4647.22</v>
      </c>
      <c r="E65" s="28">
        <f t="shared" si="9"/>
        <v>1113.54</v>
      </c>
      <c r="F65" s="28">
        <f t="shared" si="9"/>
        <v>752.59</v>
      </c>
      <c r="G65" s="29">
        <f t="shared" si="3"/>
        <v>1095.45</v>
      </c>
      <c r="H65" s="28">
        <f t="shared" si="4"/>
        <v>0</v>
      </c>
      <c r="I65" s="28">
        <f t="shared" si="8"/>
        <v>0</v>
      </c>
      <c r="J65" s="30">
        <f t="shared" si="8"/>
        <v>7608.81</v>
      </c>
      <c r="K65" s="31">
        <f>GENERO!E65+GENERO!F65</f>
        <v>7608.8099999999995</v>
      </c>
      <c r="L65" s="25">
        <f t="shared" si="5"/>
        <v>0</v>
      </c>
      <c r="M65" s="24">
        <f t="shared" si="2"/>
        <v>7608.8</v>
      </c>
      <c r="N65" s="25">
        <f>K65-M65</f>
        <v>9.999999999308784E-3</v>
      </c>
    </row>
    <row r="66" spans="1:14" ht="15" customHeight="1">
      <c r="B66" s="19" t="str">
        <f t="shared" si="9"/>
        <v>CEUTA</v>
      </c>
      <c r="C66" s="20">
        <f t="shared" si="9"/>
        <v>44.31</v>
      </c>
      <c r="D66" s="21">
        <f t="shared" si="9"/>
        <v>44.31</v>
      </c>
      <c r="E66" s="21">
        <f t="shared" si="9"/>
        <v>0</v>
      </c>
      <c r="F66" s="21">
        <f t="shared" si="9"/>
        <v>0</v>
      </c>
      <c r="G66" s="22">
        <f t="shared" si="3"/>
        <v>24.36</v>
      </c>
      <c r="H66" s="21">
        <f t="shared" si="4"/>
        <v>0</v>
      </c>
      <c r="I66" s="21">
        <f t="shared" si="8"/>
        <v>0</v>
      </c>
      <c r="J66" s="23">
        <f t="shared" si="8"/>
        <v>68.680000000000007</v>
      </c>
      <c r="K66" s="24">
        <f>GENERO!E66+GENERO!F66</f>
        <v>68.67</v>
      </c>
      <c r="L66" s="25">
        <f t="shared" si="5"/>
        <v>-1.0000000000005116E-2</v>
      </c>
      <c r="M66" s="24">
        <f t="shared" si="2"/>
        <v>68.67</v>
      </c>
      <c r="N66" s="25">
        <f>K66-M66</f>
        <v>0</v>
      </c>
    </row>
    <row r="67" spans="1:14" ht="15" customHeight="1">
      <c r="B67" s="19" t="str">
        <f t="shared" si="9"/>
        <v>MELILLA</v>
      </c>
      <c r="C67" s="20">
        <f t="shared" si="9"/>
        <v>62.22</v>
      </c>
      <c r="D67" s="21">
        <f t="shared" si="9"/>
        <v>62.22</v>
      </c>
      <c r="E67" s="21">
        <f t="shared" si="9"/>
        <v>0</v>
      </c>
      <c r="F67" s="21">
        <f t="shared" si="9"/>
        <v>0</v>
      </c>
      <c r="G67" s="22">
        <f t="shared" si="3"/>
        <v>89.31</v>
      </c>
      <c r="H67" s="21">
        <f t="shared" si="4"/>
        <v>0</v>
      </c>
      <c r="I67" s="21">
        <f t="shared" si="8"/>
        <v>0</v>
      </c>
      <c r="J67" s="23">
        <f t="shared" si="8"/>
        <v>151.54</v>
      </c>
      <c r="K67" s="24">
        <f>GENERO!E67+GENERO!F67</f>
        <v>151.54</v>
      </c>
      <c r="L67" s="25">
        <f t="shared" si="5"/>
        <v>0</v>
      </c>
      <c r="M67" s="24">
        <f t="shared" si="2"/>
        <v>151.53</v>
      </c>
      <c r="N67" s="25">
        <f>K67-M67</f>
        <v>9.9999999999909051E-3</v>
      </c>
    </row>
    <row r="68" spans="1:14" ht="15" customHeight="1">
      <c r="B68" s="33" t="str">
        <f t="shared" si="9"/>
        <v>TOTAL</v>
      </c>
      <c r="C68" s="34">
        <f t="shared" si="9"/>
        <v>637896.63</v>
      </c>
      <c r="D68" s="35">
        <f t="shared" si="9"/>
        <v>519819.81</v>
      </c>
      <c r="E68" s="35">
        <f t="shared" si="9"/>
        <v>75490.679999999993</v>
      </c>
      <c r="F68" s="35">
        <f t="shared" si="9"/>
        <v>42586.13</v>
      </c>
      <c r="G68" s="36">
        <f t="shared" si="3"/>
        <v>141242.16999999998</v>
      </c>
      <c r="H68" s="37">
        <f t="shared" si="4"/>
        <v>983.03</v>
      </c>
      <c r="I68" s="37">
        <f t="shared" si="8"/>
        <v>36</v>
      </c>
      <c r="J68" s="38">
        <f t="shared" si="8"/>
        <v>780157.86</v>
      </c>
      <c r="K68" s="39">
        <f>GENERO!E68+GENERO!F68</f>
        <v>780157.85</v>
      </c>
      <c r="L68" s="25">
        <f>SUM(L6:L67)</f>
        <v>-0.30999999998222449</v>
      </c>
      <c r="M68" s="24">
        <f t="shared" si="2"/>
        <v>780157.82000000007</v>
      </c>
    </row>
    <row r="69" spans="1:14" ht="18.600000000000001" customHeight="1">
      <c r="B69" s="548" t="s">
        <v>12</v>
      </c>
      <c r="C69" s="548"/>
      <c r="D69" s="548"/>
      <c r="E69" s="548"/>
      <c r="F69" s="548"/>
      <c r="G69" s="548"/>
      <c r="H69" s="548"/>
      <c r="I69" s="548"/>
      <c r="J69" s="548"/>
    </row>
    <row r="70" spans="1:14">
      <c r="B70" s="41" t="s">
        <v>10</v>
      </c>
      <c r="C70" s="42">
        <f>C67+C66+C65+C64+C60+C59+C58+C57+C52+C49+C45+C40+C34+C24+C23+C20+C19+C18+C14</f>
        <v>637896.53</v>
      </c>
      <c r="D70" s="42">
        <f>D67+D66+D65+D64+D60+D59+D58+D57+D52+D49+D45+D40+D34+D24+D23+D20+D19+D18+D14</f>
        <v>519819.71000000008</v>
      </c>
      <c r="E70" s="42">
        <f t="shared" ref="E70:K70" si="10">E67+E66+E65+E64+E60+E59+E58+E57+E52+E49+E45+E40+E34+E24+E23+E20+E19+E18+E14</f>
        <v>75490.600000000006</v>
      </c>
      <c r="F70" s="42">
        <f>F67+F66+F65+F64+F60+F59+F58+F57+F52+F49+F45+F40+F34+F24+F23+F20+F19+F18+F14</f>
        <v>42586.080000000002</v>
      </c>
      <c r="G70" s="42">
        <f t="shared" si="10"/>
        <v>141242.02000000002</v>
      </c>
      <c r="H70" s="42">
        <f t="shared" si="10"/>
        <v>982.98000000000013</v>
      </c>
      <c r="I70" s="42">
        <f t="shared" si="10"/>
        <v>36</v>
      </c>
      <c r="J70" s="42">
        <f t="shared" si="10"/>
        <v>780157.77</v>
      </c>
      <c r="K70" s="43">
        <f t="shared" si="10"/>
        <v>780157.69</v>
      </c>
      <c r="M70" s="43">
        <f>SUM(M6:M67)</f>
        <v>1309779.0600000003</v>
      </c>
    </row>
    <row r="71" spans="1:14">
      <c r="C71" s="42">
        <f>[4]Hoja2!C7</f>
        <v>637896.63</v>
      </c>
      <c r="D71" s="42">
        <f>[4]Hoja2!D7</f>
        <v>519819.81</v>
      </c>
      <c r="E71" s="42">
        <f>[4]Hoja2!E7</f>
        <v>75490.679999999993</v>
      </c>
      <c r="F71" s="42">
        <f>[4]Hoja2!F7</f>
        <v>42586.13</v>
      </c>
      <c r="G71" s="42">
        <f>[4]Hoja2!G7</f>
        <v>141242.16999999998</v>
      </c>
      <c r="H71" s="42">
        <f>[4]Hoja2!H7</f>
        <v>983.03</v>
      </c>
      <c r="I71" s="42">
        <f>[4]Hoja2!I7</f>
        <v>36</v>
      </c>
      <c r="J71" s="42">
        <f>[4]Hoja2!J7</f>
        <v>780157.86</v>
      </c>
      <c r="K71" s="43"/>
      <c r="M71" s="43"/>
    </row>
    <row r="72" spans="1:14" ht="13.5" hidden="1" thickBot="1">
      <c r="C72" s="44"/>
      <c r="D72" s="44"/>
      <c r="E72" s="44"/>
      <c r="F72" s="44"/>
      <c r="G72" s="44"/>
      <c r="H72" s="44"/>
      <c r="I72" s="44"/>
      <c r="J72" s="45"/>
      <c r="K72" s="46"/>
    </row>
    <row r="73" spans="1:14" s="47" customFormat="1" ht="40.5" hidden="1" customHeight="1" thickTop="1">
      <c r="B73" s="541" t="s">
        <v>13</v>
      </c>
      <c r="C73" s="541" t="s">
        <v>14</v>
      </c>
      <c r="D73" s="541" t="s">
        <v>15</v>
      </c>
      <c r="E73" s="541" t="s">
        <v>16</v>
      </c>
      <c r="F73" s="541" t="s">
        <v>17</v>
      </c>
      <c r="G73" s="48" t="s">
        <v>18</v>
      </c>
      <c r="H73" s="49"/>
      <c r="I73" s="48" t="s">
        <v>19</v>
      </c>
      <c r="J73" s="49"/>
      <c r="K73" s="541" t="s">
        <v>20</v>
      </c>
      <c r="L73" s="541" t="s">
        <v>21</v>
      </c>
      <c r="M73" s="50"/>
    </row>
    <row r="74" spans="1:14" ht="26.25" hidden="1" thickBot="1">
      <c r="B74" s="542" t="s">
        <v>22</v>
      </c>
      <c r="C74" s="543"/>
      <c r="D74" s="543"/>
      <c r="E74" s="543"/>
      <c r="F74" s="543"/>
      <c r="G74" s="51" t="s">
        <v>23</v>
      </c>
      <c r="H74" s="52" t="s">
        <v>24</v>
      </c>
      <c r="I74" s="51" t="s">
        <v>25</v>
      </c>
      <c r="J74" s="52" t="s">
        <v>26</v>
      </c>
      <c r="K74" s="542"/>
      <c r="L74" s="543"/>
      <c r="M74" s="53"/>
    </row>
    <row r="75" spans="1:14" ht="13.5" hidden="1" thickTop="1">
      <c r="A75" s="53">
        <f>SUM(D75:F75)</f>
        <v>15473.03</v>
      </c>
      <c r="B75" s="54" t="s">
        <v>27</v>
      </c>
      <c r="C75" s="55">
        <v>15473.04</v>
      </c>
      <c r="D75" s="56">
        <v>10330.09</v>
      </c>
      <c r="E75" s="56">
        <v>4782.54</v>
      </c>
      <c r="F75" s="56">
        <v>360.4</v>
      </c>
      <c r="G75" s="56">
        <v>2003.45</v>
      </c>
      <c r="H75" s="56">
        <v>150.81</v>
      </c>
      <c r="I75" s="56">
        <v>8.4499999999999993</v>
      </c>
      <c r="J75" s="56">
        <v>0</v>
      </c>
      <c r="K75" s="56">
        <v>0</v>
      </c>
      <c r="L75" s="57">
        <v>17635.77</v>
      </c>
      <c r="M75" s="58"/>
    </row>
    <row r="76" spans="1:14" hidden="1">
      <c r="B76" s="59" t="s">
        <v>28</v>
      </c>
      <c r="C76" s="60">
        <v>2258.31</v>
      </c>
      <c r="D76" s="61">
        <v>1986.09</v>
      </c>
      <c r="E76" s="61">
        <v>179.5</v>
      </c>
      <c r="F76" s="61">
        <v>92.72</v>
      </c>
      <c r="G76" s="61">
        <v>1230.8599999999999</v>
      </c>
      <c r="H76" s="61">
        <v>3</v>
      </c>
      <c r="I76" s="61">
        <v>14.27</v>
      </c>
      <c r="J76" s="61">
        <v>4</v>
      </c>
      <c r="K76" s="61">
        <v>0</v>
      </c>
      <c r="L76" s="62">
        <v>3510.45</v>
      </c>
      <c r="M76" s="63"/>
    </row>
    <row r="77" spans="1:14" hidden="1">
      <c r="B77" s="59" t="s">
        <v>29</v>
      </c>
      <c r="C77" s="60">
        <v>2860.63</v>
      </c>
      <c r="D77" s="61">
        <v>1151.18</v>
      </c>
      <c r="E77" s="61">
        <v>1612.63</v>
      </c>
      <c r="F77" s="61">
        <v>96.81</v>
      </c>
      <c r="G77" s="61">
        <v>291.54000000000002</v>
      </c>
      <c r="H77" s="61">
        <v>3.63</v>
      </c>
      <c r="I77" s="61">
        <v>0</v>
      </c>
      <c r="J77" s="61">
        <v>0</v>
      </c>
      <c r="K77" s="61">
        <v>0</v>
      </c>
      <c r="L77" s="62">
        <v>3155.81</v>
      </c>
      <c r="M77" s="63"/>
    </row>
    <row r="78" spans="1:14" hidden="1">
      <c r="B78" s="59" t="s">
        <v>30</v>
      </c>
      <c r="C78" s="60">
        <v>5747</v>
      </c>
      <c r="D78" s="61">
        <v>3504.95</v>
      </c>
      <c r="E78" s="61">
        <v>2094.2199999999998</v>
      </c>
      <c r="F78" s="61">
        <v>147.81</v>
      </c>
      <c r="G78" s="61">
        <v>1368.5</v>
      </c>
      <c r="H78" s="61">
        <v>124.22</v>
      </c>
      <c r="I78" s="61">
        <v>2.63</v>
      </c>
      <c r="J78" s="61">
        <v>0</v>
      </c>
      <c r="K78" s="61">
        <v>0</v>
      </c>
      <c r="L78" s="62">
        <v>7242.36</v>
      </c>
      <c r="M78" s="63"/>
    </row>
    <row r="79" spans="1:14" hidden="1">
      <c r="B79" s="59" t="s">
        <v>31</v>
      </c>
      <c r="C79" s="60">
        <v>31569.63</v>
      </c>
      <c r="D79" s="61">
        <v>2503.9</v>
      </c>
      <c r="E79" s="61">
        <v>28905.22</v>
      </c>
      <c r="F79" s="61">
        <v>160.5</v>
      </c>
      <c r="G79" s="61">
        <v>696.27</v>
      </c>
      <c r="H79" s="61">
        <v>44.31</v>
      </c>
      <c r="I79" s="61">
        <v>15.22</v>
      </c>
      <c r="J79" s="61">
        <v>4.72</v>
      </c>
      <c r="K79" s="61">
        <v>0</v>
      </c>
      <c r="L79" s="62">
        <v>32330.18</v>
      </c>
      <c r="M79" s="63"/>
    </row>
    <row r="80" spans="1:14" hidden="1">
      <c r="B80" s="59" t="s">
        <v>32</v>
      </c>
      <c r="C80" s="60">
        <v>1176.5899999999999</v>
      </c>
      <c r="D80" s="61">
        <v>686.31</v>
      </c>
      <c r="E80" s="61">
        <v>436.27</v>
      </c>
      <c r="F80" s="61">
        <v>54</v>
      </c>
      <c r="G80" s="61">
        <v>170.09</v>
      </c>
      <c r="H80" s="61">
        <v>2</v>
      </c>
      <c r="I80" s="61">
        <v>0</v>
      </c>
      <c r="J80" s="61">
        <v>0</v>
      </c>
      <c r="K80" s="61">
        <v>0</v>
      </c>
      <c r="L80" s="62">
        <v>1348.68</v>
      </c>
      <c r="M80" s="63"/>
    </row>
    <row r="81" spans="2:13" hidden="1">
      <c r="B81" s="59" t="s">
        <v>33</v>
      </c>
      <c r="C81" s="60">
        <v>17152.09</v>
      </c>
      <c r="D81" s="61">
        <v>15780.27</v>
      </c>
      <c r="E81" s="61">
        <v>730.36</v>
      </c>
      <c r="F81" s="61">
        <v>641.45000000000005</v>
      </c>
      <c r="G81" s="61">
        <v>10428.040000000001</v>
      </c>
      <c r="H81" s="61">
        <v>25</v>
      </c>
      <c r="I81" s="61">
        <v>5.68</v>
      </c>
      <c r="J81" s="61">
        <v>4</v>
      </c>
      <c r="K81" s="61">
        <v>0</v>
      </c>
      <c r="L81" s="62">
        <v>27614.81</v>
      </c>
      <c r="M81" s="63"/>
    </row>
    <row r="82" spans="2:13" hidden="1">
      <c r="B82" s="59" t="s">
        <v>34</v>
      </c>
      <c r="C82" s="60">
        <v>8729.31</v>
      </c>
      <c r="D82" s="61">
        <v>5165.22</v>
      </c>
      <c r="E82" s="61">
        <v>3254.63</v>
      </c>
      <c r="F82" s="61">
        <v>309.45</v>
      </c>
      <c r="G82" s="61">
        <v>1359.45</v>
      </c>
      <c r="H82" s="61">
        <v>5.4</v>
      </c>
      <c r="I82" s="61">
        <v>2.09</v>
      </c>
      <c r="J82" s="61">
        <v>1</v>
      </c>
      <c r="K82" s="61">
        <v>0</v>
      </c>
      <c r="L82" s="62">
        <v>10097.27</v>
      </c>
      <c r="M82" s="63"/>
    </row>
    <row r="83" spans="2:13" ht="13.5" hidden="1" thickBot="1">
      <c r="B83" s="64" t="s">
        <v>35</v>
      </c>
      <c r="C83" s="65">
        <v>84966.63</v>
      </c>
      <c r="D83" s="66">
        <v>41108.04</v>
      </c>
      <c r="E83" s="66">
        <v>41995.4</v>
      </c>
      <c r="F83" s="66">
        <v>1863.18</v>
      </c>
      <c r="G83" s="66">
        <v>17548.22</v>
      </c>
      <c r="H83" s="66">
        <v>358.4</v>
      </c>
      <c r="I83" s="66">
        <v>48.36</v>
      </c>
      <c r="J83" s="66">
        <v>13.72</v>
      </c>
      <c r="K83" s="66">
        <v>0</v>
      </c>
      <c r="L83" s="67">
        <v>102935.36</v>
      </c>
      <c r="M83" s="68"/>
    </row>
    <row r="84" spans="2:13" hidden="1">
      <c r="B84" s="59" t="s">
        <v>36</v>
      </c>
      <c r="C84" s="69">
        <v>6281.95</v>
      </c>
      <c r="D84" s="70">
        <v>4849.7700000000004</v>
      </c>
      <c r="E84" s="70">
        <v>1120.81</v>
      </c>
      <c r="F84" s="70">
        <v>311.36</v>
      </c>
      <c r="G84" s="70">
        <v>656.86</v>
      </c>
      <c r="H84" s="70">
        <v>11</v>
      </c>
      <c r="I84" s="70">
        <v>0</v>
      </c>
      <c r="J84" s="70">
        <v>0</v>
      </c>
      <c r="K84" s="70">
        <v>0</v>
      </c>
      <c r="L84" s="71">
        <v>6949.81</v>
      </c>
      <c r="M84" s="72"/>
    </row>
    <row r="85" spans="2:13" hidden="1">
      <c r="B85" s="59" t="s">
        <v>37</v>
      </c>
      <c r="C85" s="60">
        <v>3287</v>
      </c>
      <c r="D85" s="61">
        <v>2911</v>
      </c>
      <c r="E85" s="61">
        <v>182.63</v>
      </c>
      <c r="F85" s="61">
        <v>193.36</v>
      </c>
      <c r="G85" s="61">
        <v>375.59</v>
      </c>
      <c r="H85" s="61">
        <v>17</v>
      </c>
      <c r="I85" s="61">
        <v>0</v>
      </c>
      <c r="J85" s="61">
        <v>0</v>
      </c>
      <c r="K85" s="61">
        <v>0</v>
      </c>
      <c r="L85" s="62">
        <v>3679.59</v>
      </c>
      <c r="M85" s="63"/>
    </row>
    <row r="86" spans="2:13" hidden="1">
      <c r="B86" s="59" t="s">
        <v>38</v>
      </c>
      <c r="C86" s="60">
        <v>22301.360000000001</v>
      </c>
      <c r="D86" s="61">
        <v>17776.63</v>
      </c>
      <c r="E86" s="61">
        <v>2191.59</v>
      </c>
      <c r="F86" s="61">
        <v>2333.13</v>
      </c>
      <c r="G86" s="61">
        <v>2945.68</v>
      </c>
      <c r="H86" s="61">
        <v>17.68</v>
      </c>
      <c r="I86" s="61">
        <v>0</v>
      </c>
      <c r="J86" s="61">
        <v>0</v>
      </c>
      <c r="K86" s="61">
        <v>0</v>
      </c>
      <c r="L86" s="62">
        <v>25264.720000000001</v>
      </c>
      <c r="M86" s="63"/>
    </row>
    <row r="87" spans="2:13" ht="13.5" hidden="1" thickBot="1">
      <c r="B87" s="64" t="s">
        <v>39</v>
      </c>
      <c r="C87" s="65">
        <v>31870.31</v>
      </c>
      <c r="D87" s="66">
        <v>25537.4</v>
      </c>
      <c r="E87" s="66">
        <v>3495.04</v>
      </c>
      <c r="F87" s="66">
        <v>2837.86</v>
      </c>
      <c r="G87" s="66">
        <v>3978.13</v>
      </c>
      <c r="H87" s="66">
        <v>45.68</v>
      </c>
      <c r="I87" s="66">
        <v>0</v>
      </c>
      <c r="J87" s="66">
        <v>0</v>
      </c>
      <c r="K87" s="66">
        <v>0</v>
      </c>
      <c r="L87" s="67">
        <v>35894.129999999997</v>
      </c>
      <c r="M87" s="68"/>
    </row>
    <row r="88" spans="2:13" ht="13.5" hidden="1" thickBot="1">
      <c r="B88" s="64" t="s">
        <v>40</v>
      </c>
      <c r="C88" s="65">
        <v>4420.09</v>
      </c>
      <c r="D88" s="66">
        <v>3501.4</v>
      </c>
      <c r="E88" s="66">
        <v>75.5</v>
      </c>
      <c r="F88" s="66">
        <v>843.18</v>
      </c>
      <c r="G88" s="66">
        <v>969.27</v>
      </c>
      <c r="H88" s="66">
        <v>16</v>
      </c>
      <c r="I88" s="66">
        <v>38.770000000000003</v>
      </c>
      <c r="J88" s="66">
        <v>1</v>
      </c>
      <c r="K88" s="66">
        <v>36</v>
      </c>
      <c r="L88" s="67">
        <v>5481.13</v>
      </c>
      <c r="M88" s="68"/>
    </row>
    <row r="89" spans="2:13" ht="13.5" hidden="1" thickBot="1">
      <c r="B89" s="64" t="s">
        <v>41</v>
      </c>
      <c r="C89" s="65">
        <v>24033.77</v>
      </c>
      <c r="D89" s="66">
        <v>22509.54</v>
      </c>
      <c r="E89" s="66">
        <v>173.63</v>
      </c>
      <c r="F89" s="66">
        <v>1350.59</v>
      </c>
      <c r="G89" s="66">
        <v>12209.18</v>
      </c>
      <c r="H89" s="66">
        <v>15.86</v>
      </c>
      <c r="I89" s="66">
        <v>60.54</v>
      </c>
      <c r="J89" s="66">
        <v>10.4</v>
      </c>
      <c r="K89" s="66">
        <v>0</v>
      </c>
      <c r="L89" s="67">
        <v>36329.769999999997</v>
      </c>
      <c r="M89" s="68"/>
    </row>
    <row r="90" spans="2:13" hidden="1">
      <c r="B90" s="59" t="s">
        <v>42</v>
      </c>
      <c r="C90" s="60">
        <v>15380.4</v>
      </c>
      <c r="D90" s="61">
        <v>14785.36</v>
      </c>
      <c r="E90" s="61">
        <v>476.04</v>
      </c>
      <c r="F90" s="61">
        <v>119</v>
      </c>
      <c r="G90" s="61">
        <v>6936.36</v>
      </c>
      <c r="H90" s="61">
        <v>23.09</v>
      </c>
      <c r="I90" s="61">
        <v>116.63</v>
      </c>
      <c r="J90" s="61">
        <v>7</v>
      </c>
      <c r="K90" s="61">
        <v>0</v>
      </c>
      <c r="L90" s="62">
        <v>22463.5</v>
      </c>
      <c r="M90" s="63"/>
    </row>
    <row r="91" spans="2:13" hidden="1">
      <c r="B91" s="59" t="s">
        <v>43</v>
      </c>
      <c r="C91" s="60">
        <v>14392.31</v>
      </c>
      <c r="D91" s="61">
        <v>14011.09</v>
      </c>
      <c r="E91" s="61">
        <v>291.72000000000003</v>
      </c>
      <c r="F91" s="61">
        <v>89.5</v>
      </c>
      <c r="G91" s="61">
        <v>7603.18</v>
      </c>
      <c r="H91" s="61">
        <v>50.86</v>
      </c>
      <c r="I91" s="61">
        <v>135.31</v>
      </c>
      <c r="J91" s="61">
        <v>22.77</v>
      </c>
      <c r="K91" s="61">
        <v>0</v>
      </c>
      <c r="L91" s="62">
        <v>22204.45</v>
      </c>
      <c r="M91" s="63"/>
    </row>
    <row r="92" spans="2:13" ht="13.5" hidden="1" thickBot="1">
      <c r="B92" s="64" t="s">
        <v>44</v>
      </c>
      <c r="C92" s="65">
        <v>29772.720000000001</v>
      </c>
      <c r="D92" s="66">
        <v>28796.45</v>
      </c>
      <c r="E92" s="66">
        <v>767.77</v>
      </c>
      <c r="F92" s="66">
        <v>208.5</v>
      </c>
      <c r="G92" s="66">
        <v>14539.54</v>
      </c>
      <c r="H92" s="66">
        <v>73.95</v>
      </c>
      <c r="I92" s="66">
        <v>251.95</v>
      </c>
      <c r="J92" s="66">
        <v>29.77</v>
      </c>
      <c r="K92" s="66">
        <v>0</v>
      </c>
      <c r="L92" s="67">
        <v>44667.95</v>
      </c>
      <c r="M92" s="68"/>
    </row>
    <row r="93" spans="2:13" ht="13.5" hidden="1" thickBot="1">
      <c r="B93" s="64" t="s">
        <v>45</v>
      </c>
      <c r="C93" s="65">
        <v>3264.54</v>
      </c>
      <c r="D93" s="66">
        <v>2796.09</v>
      </c>
      <c r="E93" s="66">
        <v>75.77</v>
      </c>
      <c r="F93" s="66">
        <v>392.68</v>
      </c>
      <c r="G93" s="66">
        <v>799.63</v>
      </c>
      <c r="H93" s="66">
        <v>9.4</v>
      </c>
      <c r="I93" s="66">
        <v>20.95</v>
      </c>
      <c r="J93" s="66">
        <v>1</v>
      </c>
      <c r="K93" s="66">
        <v>0</v>
      </c>
      <c r="L93" s="67">
        <v>4095.54</v>
      </c>
      <c r="M93" s="68"/>
    </row>
    <row r="94" spans="2:13" hidden="1">
      <c r="B94" s="59" t="s">
        <v>46</v>
      </c>
      <c r="C94" s="60">
        <v>1245.0899999999999</v>
      </c>
      <c r="D94" s="61">
        <v>956.95</v>
      </c>
      <c r="E94" s="61">
        <v>157.18</v>
      </c>
      <c r="F94" s="61">
        <v>130.94999999999999</v>
      </c>
      <c r="G94" s="61">
        <v>191.95</v>
      </c>
      <c r="H94" s="61">
        <v>8</v>
      </c>
      <c r="I94" s="61">
        <v>0</v>
      </c>
      <c r="J94" s="61">
        <v>0</v>
      </c>
      <c r="K94" s="61">
        <v>0</v>
      </c>
      <c r="L94" s="62">
        <v>1445.04</v>
      </c>
      <c r="M94" s="63"/>
    </row>
    <row r="95" spans="2:13" hidden="1">
      <c r="B95" s="59" t="s">
        <v>47</v>
      </c>
      <c r="C95" s="60">
        <v>6266.95</v>
      </c>
      <c r="D95" s="61">
        <v>5387.68</v>
      </c>
      <c r="E95" s="61">
        <v>355.4</v>
      </c>
      <c r="F95" s="61">
        <v>523.86</v>
      </c>
      <c r="G95" s="61">
        <v>893.54</v>
      </c>
      <c r="H95" s="61">
        <v>12</v>
      </c>
      <c r="I95" s="61">
        <v>0</v>
      </c>
      <c r="J95" s="61">
        <v>0</v>
      </c>
      <c r="K95" s="61">
        <v>0</v>
      </c>
      <c r="L95" s="62">
        <v>7172.5</v>
      </c>
      <c r="M95" s="63"/>
    </row>
    <row r="96" spans="2:13" hidden="1">
      <c r="B96" s="59" t="s">
        <v>48</v>
      </c>
      <c r="C96" s="60">
        <v>2228.09</v>
      </c>
      <c r="D96" s="61">
        <v>1891.13</v>
      </c>
      <c r="E96" s="61">
        <v>183.5</v>
      </c>
      <c r="F96" s="61">
        <v>153.44999999999999</v>
      </c>
      <c r="G96" s="61">
        <v>462.9</v>
      </c>
      <c r="H96" s="61">
        <v>11</v>
      </c>
      <c r="I96" s="61">
        <v>0</v>
      </c>
      <c r="J96" s="61">
        <v>0</v>
      </c>
      <c r="K96" s="61">
        <v>0</v>
      </c>
      <c r="L96" s="62">
        <v>2702</v>
      </c>
      <c r="M96" s="63"/>
    </row>
    <row r="97" spans="2:13" hidden="1">
      <c r="B97" s="59" t="s">
        <v>49</v>
      </c>
      <c r="C97" s="60">
        <v>1021.31</v>
      </c>
      <c r="D97" s="61">
        <v>892.77</v>
      </c>
      <c r="E97" s="61">
        <v>72.22</v>
      </c>
      <c r="F97" s="61">
        <v>56.31</v>
      </c>
      <c r="G97" s="61">
        <v>141.27000000000001</v>
      </c>
      <c r="H97" s="61">
        <v>0</v>
      </c>
      <c r="I97" s="61">
        <v>0</v>
      </c>
      <c r="J97" s="61">
        <v>0</v>
      </c>
      <c r="K97" s="61">
        <v>0</v>
      </c>
      <c r="L97" s="62">
        <v>1162.5899999999999</v>
      </c>
      <c r="M97" s="63"/>
    </row>
    <row r="98" spans="2:13" hidden="1">
      <c r="B98" s="59" t="s">
        <v>50</v>
      </c>
      <c r="C98" s="60">
        <v>1583.04</v>
      </c>
      <c r="D98" s="61">
        <v>1391.72</v>
      </c>
      <c r="E98" s="61">
        <v>98.4</v>
      </c>
      <c r="F98" s="61">
        <v>92.9</v>
      </c>
      <c r="G98" s="61">
        <v>332.68</v>
      </c>
      <c r="H98" s="61">
        <v>4</v>
      </c>
      <c r="I98" s="61">
        <v>0</v>
      </c>
      <c r="J98" s="61">
        <v>0</v>
      </c>
      <c r="K98" s="61">
        <v>0</v>
      </c>
      <c r="L98" s="62">
        <v>1919.72</v>
      </c>
      <c r="M98" s="63"/>
    </row>
    <row r="99" spans="2:13" hidden="1">
      <c r="B99" s="59" t="s">
        <v>51</v>
      </c>
      <c r="C99" s="60">
        <v>4328.5</v>
      </c>
      <c r="D99" s="61">
        <v>3271.45</v>
      </c>
      <c r="E99" s="61">
        <v>794.63</v>
      </c>
      <c r="F99" s="61">
        <v>262.39999999999998</v>
      </c>
      <c r="G99" s="61">
        <v>419.86</v>
      </c>
      <c r="H99" s="61">
        <v>8.9499999999999993</v>
      </c>
      <c r="I99" s="61">
        <v>0</v>
      </c>
      <c r="J99" s="61">
        <v>0</v>
      </c>
      <c r="K99" s="61">
        <v>0</v>
      </c>
      <c r="L99" s="62">
        <v>4757.3100000000004</v>
      </c>
      <c r="M99" s="63"/>
    </row>
    <row r="100" spans="2:13" hidden="1">
      <c r="B100" s="59" t="s">
        <v>52</v>
      </c>
      <c r="C100" s="60">
        <v>1908.68</v>
      </c>
      <c r="D100" s="61">
        <v>1611.77</v>
      </c>
      <c r="E100" s="61">
        <v>214.18</v>
      </c>
      <c r="F100" s="61">
        <v>82.72</v>
      </c>
      <c r="G100" s="61">
        <v>110.81</v>
      </c>
      <c r="H100" s="61">
        <v>12</v>
      </c>
      <c r="I100" s="61">
        <v>0</v>
      </c>
      <c r="J100" s="61">
        <v>0</v>
      </c>
      <c r="K100" s="61">
        <v>0</v>
      </c>
      <c r="L100" s="62">
        <v>2031.5</v>
      </c>
      <c r="M100" s="63"/>
    </row>
    <row r="101" spans="2:13" hidden="1">
      <c r="B101" s="59" t="s">
        <v>53</v>
      </c>
      <c r="C101" s="60">
        <v>5625.95</v>
      </c>
      <c r="D101" s="61">
        <v>4345.72</v>
      </c>
      <c r="E101" s="61">
        <v>791.63</v>
      </c>
      <c r="F101" s="61">
        <v>488.59</v>
      </c>
      <c r="G101" s="61">
        <v>614.13</v>
      </c>
      <c r="H101" s="61">
        <v>2</v>
      </c>
      <c r="I101" s="61">
        <v>0</v>
      </c>
      <c r="J101" s="61">
        <v>0</v>
      </c>
      <c r="K101" s="61">
        <v>0</v>
      </c>
      <c r="L101" s="62">
        <v>6242.09</v>
      </c>
      <c r="M101" s="63"/>
    </row>
    <row r="102" spans="2:13" hidden="1">
      <c r="B102" s="59" t="s">
        <v>54</v>
      </c>
      <c r="C102" s="60">
        <v>1124.1300000000001</v>
      </c>
      <c r="D102" s="61">
        <v>763.68</v>
      </c>
      <c r="E102" s="61">
        <v>287.45</v>
      </c>
      <c r="F102" s="61">
        <v>73</v>
      </c>
      <c r="G102" s="61">
        <v>158.77000000000001</v>
      </c>
      <c r="H102" s="61">
        <v>8</v>
      </c>
      <c r="I102" s="61">
        <v>0</v>
      </c>
      <c r="J102" s="61">
        <v>0</v>
      </c>
      <c r="K102" s="61">
        <v>0</v>
      </c>
      <c r="L102" s="62">
        <v>1290.9000000000001</v>
      </c>
      <c r="M102" s="63"/>
    </row>
    <row r="103" spans="2:13" ht="13.5" hidden="1" thickBot="1">
      <c r="B103" s="64" t="s">
        <v>55</v>
      </c>
      <c r="C103" s="65">
        <v>25331.77</v>
      </c>
      <c r="D103" s="66">
        <v>20512.900000000001</v>
      </c>
      <c r="E103" s="66">
        <v>2954.63</v>
      </c>
      <c r="F103" s="66">
        <v>1864.22</v>
      </c>
      <c r="G103" s="66">
        <v>3325.95</v>
      </c>
      <c r="H103" s="66">
        <v>65.95</v>
      </c>
      <c r="I103" s="66">
        <v>0</v>
      </c>
      <c r="J103" s="66">
        <v>0</v>
      </c>
      <c r="K103" s="66">
        <v>0</v>
      </c>
      <c r="L103" s="67">
        <v>28723.68</v>
      </c>
      <c r="M103" s="68"/>
    </row>
    <row r="104" spans="2:13" hidden="1">
      <c r="B104" s="59" t="s">
        <v>56</v>
      </c>
      <c r="C104" s="60">
        <v>3997.27</v>
      </c>
      <c r="D104" s="61">
        <v>2113.9</v>
      </c>
      <c r="E104" s="61">
        <v>1781.18</v>
      </c>
      <c r="F104" s="61">
        <v>102.18</v>
      </c>
      <c r="G104" s="61">
        <v>353</v>
      </c>
      <c r="H104" s="61">
        <v>10</v>
      </c>
      <c r="I104" s="61">
        <v>0</v>
      </c>
      <c r="J104" s="61">
        <v>0</v>
      </c>
      <c r="K104" s="61">
        <v>0</v>
      </c>
      <c r="L104" s="62">
        <v>4360.2700000000004</v>
      </c>
      <c r="M104" s="63"/>
    </row>
    <row r="105" spans="2:13" hidden="1">
      <c r="B105" s="59" t="s">
        <v>57</v>
      </c>
      <c r="C105" s="60">
        <v>5098.95</v>
      </c>
      <c r="D105" s="61">
        <v>2854.72</v>
      </c>
      <c r="E105" s="61">
        <v>2022.4</v>
      </c>
      <c r="F105" s="61">
        <v>221.81</v>
      </c>
      <c r="G105" s="61">
        <v>503.68</v>
      </c>
      <c r="H105" s="61">
        <v>15</v>
      </c>
      <c r="I105" s="61">
        <v>0</v>
      </c>
      <c r="J105" s="61">
        <v>0</v>
      </c>
      <c r="K105" s="61">
        <v>0</v>
      </c>
      <c r="L105" s="62">
        <v>5617.63</v>
      </c>
      <c r="M105" s="63"/>
    </row>
    <row r="106" spans="2:13" hidden="1">
      <c r="B106" s="59" t="s">
        <v>58</v>
      </c>
      <c r="C106" s="60">
        <v>5502.59</v>
      </c>
      <c r="D106" s="61">
        <v>3599.4</v>
      </c>
      <c r="E106" s="61">
        <v>1676.72</v>
      </c>
      <c r="F106" s="61">
        <v>226.45</v>
      </c>
      <c r="G106" s="61">
        <v>479.13</v>
      </c>
      <c r="H106" s="61">
        <v>18.5</v>
      </c>
      <c r="I106" s="61">
        <v>0</v>
      </c>
      <c r="J106" s="61">
        <v>0</v>
      </c>
      <c r="K106" s="61">
        <v>0</v>
      </c>
      <c r="L106" s="62">
        <v>6000.22</v>
      </c>
      <c r="M106" s="63"/>
    </row>
    <row r="107" spans="2:13" hidden="1">
      <c r="B107" s="59" t="s">
        <v>59</v>
      </c>
      <c r="C107" s="60">
        <v>5614.63</v>
      </c>
      <c r="D107" s="61">
        <v>4872.09</v>
      </c>
      <c r="E107" s="61">
        <v>274.08999999999997</v>
      </c>
      <c r="F107" s="61">
        <v>468.45</v>
      </c>
      <c r="G107" s="61">
        <v>923.18</v>
      </c>
      <c r="H107" s="61">
        <v>4.8099999999999996</v>
      </c>
      <c r="I107" s="61">
        <v>0</v>
      </c>
      <c r="J107" s="61">
        <v>0</v>
      </c>
      <c r="K107" s="61">
        <v>0</v>
      </c>
      <c r="L107" s="62">
        <v>6542.63</v>
      </c>
      <c r="M107" s="63"/>
    </row>
    <row r="108" spans="2:13" hidden="1">
      <c r="B108" s="59" t="s">
        <v>60</v>
      </c>
      <c r="C108" s="60">
        <v>8535.86</v>
      </c>
      <c r="D108" s="61">
        <v>6387.31</v>
      </c>
      <c r="E108" s="61">
        <v>1593.68</v>
      </c>
      <c r="F108" s="61">
        <v>554.86</v>
      </c>
      <c r="G108" s="61">
        <v>1324.04</v>
      </c>
      <c r="H108" s="61">
        <v>12</v>
      </c>
      <c r="I108" s="61">
        <v>0</v>
      </c>
      <c r="J108" s="61">
        <v>0</v>
      </c>
      <c r="K108" s="61">
        <v>0</v>
      </c>
      <c r="L108" s="62">
        <v>9871.9</v>
      </c>
      <c r="M108" s="63"/>
    </row>
    <row r="109" spans="2:13" ht="13.5" hidden="1" thickBot="1">
      <c r="B109" s="64" t="s">
        <v>61</v>
      </c>
      <c r="C109" s="65">
        <v>28749.31</v>
      </c>
      <c r="D109" s="66">
        <v>19827.45</v>
      </c>
      <c r="E109" s="66">
        <v>7348.09</v>
      </c>
      <c r="F109" s="66">
        <v>1573.77</v>
      </c>
      <c r="G109" s="66">
        <v>3583.04</v>
      </c>
      <c r="H109" s="66">
        <v>60.31</v>
      </c>
      <c r="I109" s="66">
        <v>0</v>
      </c>
      <c r="J109" s="66">
        <v>0</v>
      </c>
      <c r="K109" s="66">
        <v>0</v>
      </c>
      <c r="L109" s="67">
        <v>32392.68</v>
      </c>
      <c r="M109" s="68"/>
    </row>
    <row r="110" spans="2:13" hidden="1">
      <c r="B110" s="59" t="s">
        <v>62</v>
      </c>
      <c r="C110" s="69">
        <v>90524.95</v>
      </c>
      <c r="D110" s="70">
        <v>88893</v>
      </c>
      <c r="E110" s="70">
        <v>210.31</v>
      </c>
      <c r="F110" s="70">
        <v>1421.63</v>
      </c>
      <c r="G110" s="70">
        <v>18374.18</v>
      </c>
      <c r="H110" s="70">
        <v>8</v>
      </c>
      <c r="I110" s="70">
        <v>57.18</v>
      </c>
      <c r="J110" s="70">
        <v>3</v>
      </c>
      <c r="K110" s="70">
        <v>0</v>
      </c>
      <c r="L110" s="71">
        <v>108967.31</v>
      </c>
      <c r="M110" s="72"/>
    </row>
    <row r="111" spans="2:13" hidden="1">
      <c r="B111" s="59" t="s">
        <v>63</v>
      </c>
      <c r="C111" s="60">
        <v>12288.45</v>
      </c>
      <c r="D111" s="61">
        <v>11738.59</v>
      </c>
      <c r="E111" s="61">
        <v>236.5</v>
      </c>
      <c r="F111" s="61">
        <v>313.36</v>
      </c>
      <c r="G111" s="61">
        <v>3755.36</v>
      </c>
      <c r="H111" s="61">
        <v>14</v>
      </c>
      <c r="I111" s="61">
        <v>20.36</v>
      </c>
      <c r="J111" s="61">
        <v>11</v>
      </c>
      <c r="K111" s="61">
        <v>0</v>
      </c>
      <c r="L111" s="62">
        <v>16089.18</v>
      </c>
      <c r="M111" s="63"/>
    </row>
    <row r="112" spans="2:13" hidden="1">
      <c r="B112" s="59" t="s">
        <v>64</v>
      </c>
      <c r="C112" s="60">
        <v>13462.09</v>
      </c>
      <c r="D112" s="61">
        <v>11424.9</v>
      </c>
      <c r="E112" s="61">
        <v>1508.81</v>
      </c>
      <c r="F112" s="61">
        <v>528.36</v>
      </c>
      <c r="G112" s="61">
        <v>1497.4</v>
      </c>
      <c r="H112" s="61">
        <v>29.5</v>
      </c>
      <c r="I112" s="61">
        <v>0</v>
      </c>
      <c r="J112" s="61">
        <v>0</v>
      </c>
      <c r="K112" s="61">
        <v>0</v>
      </c>
      <c r="L112" s="62">
        <v>14989</v>
      </c>
      <c r="M112" s="63"/>
    </row>
    <row r="113" spans="2:13" hidden="1">
      <c r="B113" s="59" t="s">
        <v>65</v>
      </c>
      <c r="C113" s="60">
        <v>12867.04</v>
      </c>
      <c r="D113" s="61">
        <v>11178.36</v>
      </c>
      <c r="E113" s="61">
        <v>1079.4000000000001</v>
      </c>
      <c r="F113" s="61">
        <v>609.27</v>
      </c>
      <c r="G113" s="61">
        <v>2562.5</v>
      </c>
      <c r="H113" s="61">
        <v>33</v>
      </c>
      <c r="I113" s="61">
        <v>33.770000000000003</v>
      </c>
      <c r="J113" s="61">
        <v>7</v>
      </c>
      <c r="K113" s="61">
        <v>0</v>
      </c>
      <c r="L113" s="62">
        <v>15503.31</v>
      </c>
      <c r="M113" s="63"/>
    </row>
    <row r="114" spans="2:13" ht="13.5" hidden="1" thickBot="1">
      <c r="B114" s="64" t="s">
        <v>66</v>
      </c>
      <c r="C114" s="65">
        <v>129142.54</v>
      </c>
      <c r="D114" s="66">
        <v>123234.86</v>
      </c>
      <c r="E114" s="66">
        <v>3035.04</v>
      </c>
      <c r="F114" s="66">
        <v>2872.63</v>
      </c>
      <c r="G114" s="66">
        <v>26189.45</v>
      </c>
      <c r="H114" s="66">
        <v>84.5</v>
      </c>
      <c r="I114" s="66">
        <v>111.31</v>
      </c>
      <c r="J114" s="66">
        <v>21</v>
      </c>
      <c r="K114" s="66">
        <v>0</v>
      </c>
      <c r="L114" s="67">
        <v>155548.81</v>
      </c>
      <c r="M114" s="68"/>
    </row>
    <row r="115" spans="2:13" hidden="1">
      <c r="B115" s="59" t="s">
        <v>67</v>
      </c>
      <c r="C115" s="60">
        <v>22483.360000000001</v>
      </c>
      <c r="D115" s="61">
        <v>20486.36</v>
      </c>
      <c r="E115" s="61">
        <v>1275.1300000000001</v>
      </c>
      <c r="F115" s="61">
        <v>721.86</v>
      </c>
      <c r="G115" s="61">
        <v>10389.86</v>
      </c>
      <c r="H115" s="61">
        <v>31.63</v>
      </c>
      <c r="I115" s="61">
        <v>43.72</v>
      </c>
      <c r="J115" s="61">
        <v>4</v>
      </c>
      <c r="K115" s="61">
        <v>0</v>
      </c>
      <c r="L115" s="62">
        <v>32952.589999999997</v>
      </c>
      <c r="M115" s="63"/>
    </row>
    <row r="116" spans="2:13" hidden="1">
      <c r="B116" s="59" t="s">
        <v>68</v>
      </c>
      <c r="C116" s="60">
        <v>17180.63</v>
      </c>
      <c r="D116" s="61">
        <v>14032.9</v>
      </c>
      <c r="E116" s="61">
        <v>1290.72</v>
      </c>
      <c r="F116" s="61">
        <v>1857</v>
      </c>
      <c r="G116" s="61">
        <v>2870.68</v>
      </c>
      <c r="H116" s="61">
        <v>35.090000000000003</v>
      </c>
      <c r="I116" s="61">
        <v>12.54</v>
      </c>
      <c r="J116" s="61">
        <v>2</v>
      </c>
      <c r="K116" s="61">
        <v>0</v>
      </c>
      <c r="L116" s="62">
        <v>20100.95</v>
      </c>
      <c r="M116" s="63"/>
    </row>
    <row r="117" spans="2:13" hidden="1">
      <c r="B117" s="59" t="s">
        <v>69</v>
      </c>
      <c r="C117" s="60">
        <v>35141.949999999997</v>
      </c>
      <c r="D117" s="61">
        <v>27739.54</v>
      </c>
      <c r="E117" s="61">
        <v>5226.95</v>
      </c>
      <c r="F117" s="61">
        <v>2175.4499999999998</v>
      </c>
      <c r="G117" s="61">
        <v>8381.36</v>
      </c>
      <c r="H117" s="61">
        <v>51.09</v>
      </c>
      <c r="I117" s="61">
        <v>22.36</v>
      </c>
      <c r="J117" s="61">
        <v>0</v>
      </c>
      <c r="K117" s="61">
        <v>0</v>
      </c>
      <c r="L117" s="62">
        <v>43596.77</v>
      </c>
      <c r="M117" s="63"/>
    </row>
    <row r="118" spans="2:13" ht="13.5" hidden="1" thickBot="1">
      <c r="B118" s="64" t="s">
        <v>70</v>
      </c>
      <c r="C118" s="65">
        <v>74805.95</v>
      </c>
      <c r="D118" s="66">
        <v>62258.81</v>
      </c>
      <c r="E118" s="66">
        <v>7792.81</v>
      </c>
      <c r="F118" s="66">
        <v>4754.3100000000004</v>
      </c>
      <c r="G118" s="66">
        <v>21641.9</v>
      </c>
      <c r="H118" s="66">
        <v>117.81</v>
      </c>
      <c r="I118" s="66">
        <v>78.63</v>
      </c>
      <c r="J118" s="66">
        <v>6</v>
      </c>
      <c r="K118" s="66">
        <v>0</v>
      </c>
      <c r="L118" s="67">
        <v>96650.31</v>
      </c>
      <c r="M118" s="68"/>
    </row>
    <row r="119" spans="2:13" hidden="1">
      <c r="B119" s="59" t="s">
        <v>71</v>
      </c>
      <c r="C119" s="60">
        <v>3398.77</v>
      </c>
      <c r="D119" s="61">
        <v>1968.9</v>
      </c>
      <c r="E119" s="61">
        <v>1290.18</v>
      </c>
      <c r="F119" s="61">
        <v>139.68</v>
      </c>
      <c r="G119" s="61">
        <v>521.72</v>
      </c>
      <c r="H119" s="61">
        <v>5</v>
      </c>
      <c r="I119" s="61">
        <v>0</v>
      </c>
      <c r="J119" s="61">
        <v>0</v>
      </c>
      <c r="K119" s="61">
        <v>0</v>
      </c>
      <c r="L119" s="62">
        <v>3925.49</v>
      </c>
      <c r="M119" s="63"/>
    </row>
    <row r="120" spans="2:13" hidden="1">
      <c r="B120" s="59" t="s">
        <v>72</v>
      </c>
      <c r="C120" s="60">
        <v>1205.45</v>
      </c>
      <c r="D120" s="61">
        <v>838.63</v>
      </c>
      <c r="E120" s="61">
        <v>316.45</v>
      </c>
      <c r="F120" s="61">
        <v>50.36</v>
      </c>
      <c r="G120" s="61">
        <v>273.08999999999997</v>
      </c>
      <c r="H120" s="61">
        <v>10.81</v>
      </c>
      <c r="I120" s="61">
        <v>0</v>
      </c>
      <c r="J120" s="61">
        <v>0</v>
      </c>
      <c r="K120" s="61">
        <v>0</v>
      </c>
      <c r="L120" s="62">
        <v>1489.36</v>
      </c>
      <c r="M120" s="63"/>
    </row>
    <row r="121" spans="2:13" ht="13.5" hidden="1" thickBot="1">
      <c r="B121" s="64" t="s">
        <v>73</v>
      </c>
      <c r="C121" s="65">
        <v>4604.22</v>
      </c>
      <c r="D121" s="66">
        <v>2807.54</v>
      </c>
      <c r="E121" s="66">
        <v>1606.63</v>
      </c>
      <c r="F121" s="66">
        <v>190.04</v>
      </c>
      <c r="G121" s="66">
        <v>794.81</v>
      </c>
      <c r="H121" s="66">
        <v>15.81</v>
      </c>
      <c r="I121" s="66">
        <v>0</v>
      </c>
      <c r="J121" s="66">
        <v>0</v>
      </c>
      <c r="K121" s="66">
        <v>0</v>
      </c>
      <c r="L121" s="67">
        <v>5414.86</v>
      </c>
      <c r="M121" s="68"/>
    </row>
    <row r="122" spans="2:13" hidden="1">
      <c r="B122" s="59" t="s">
        <v>74</v>
      </c>
      <c r="C122" s="60">
        <v>3833.95</v>
      </c>
      <c r="D122" s="61">
        <v>3553.5</v>
      </c>
      <c r="E122" s="61">
        <v>106.9</v>
      </c>
      <c r="F122" s="61">
        <v>173.54</v>
      </c>
      <c r="G122" s="61">
        <v>876.77</v>
      </c>
      <c r="H122" s="61">
        <v>8</v>
      </c>
      <c r="I122" s="61">
        <v>33.31</v>
      </c>
      <c r="J122" s="61">
        <v>3</v>
      </c>
      <c r="K122" s="61">
        <v>0</v>
      </c>
      <c r="L122" s="62">
        <v>4755.04</v>
      </c>
      <c r="M122" s="63"/>
    </row>
    <row r="123" spans="2:13" hidden="1">
      <c r="B123" s="59" t="s">
        <v>75</v>
      </c>
      <c r="C123" s="60">
        <v>1820.63</v>
      </c>
      <c r="D123" s="61">
        <v>1474.31</v>
      </c>
      <c r="E123" s="61">
        <v>239.95</v>
      </c>
      <c r="F123" s="61">
        <v>106.36</v>
      </c>
      <c r="G123" s="61">
        <v>298.5</v>
      </c>
      <c r="H123" s="61">
        <v>10</v>
      </c>
      <c r="I123" s="61">
        <v>67.59</v>
      </c>
      <c r="J123" s="61">
        <v>0</v>
      </c>
      <c r="K123" s="61">
        <v>0</v>
      </c>
      <c r="L123" s="62">
        <v>2196.7199999999998</v>
      </c>
      <c r="M123" s="63"/>
    </row>
    <row r="124" spans="2:13" hidden="1">
      <c r="B124" s="59" t="s">
        <v>76</v>
      </c>
      <c r="C124" s="60">
        <v>2088.13</v>
      </c>
      <c r="D124" s="61">
        <v>1863.5</v>
      </c>
      <c r="E124" s="61">
        <v>85.31</v>
      </c>
      <c r="F124" s="61">
        <v>139.31</v>
      </c>
      <c r="G124" s="61">
        <v>397.72</v>
      </c>
      <c r="H124" s="61">
        <v>16</v>
      </c>
      <c r="I124" s="61">
        <v>0</v>
      </c>
      <c r="J124" s="61">
        <v>0</v>
      </c>
      <c r="K124" s="61">
        <v>0</v>
      </c>
      <c r="L124" s="62">
        <v>2501.86</v>
      </c>
      <c r="M124" s="63"/>
    </row>
    <row r="125" spans="2:13" hidden="1">
      <c r="B125" s="59" t="s">
        <v>77</v>
      </c>
      <c r="C125" s="60">
        <v>4608.3999999999996</v>
      </c>
      <c r="D125" s="61">
        <v>4411.18</v>
      </c>
      <c r="E125" s="61">
        <v>63.9</v>
      </c>
      <c r="F125" s="61">
        <v>133.31</v>
      </c>
      <c r="G125" s="61">
        <v>1075.5</v>
      </c>
      <c r="H125" s="61">
        <v>7</v>
      </c>
      <c r="I125" s="61">
        <v>66.180000000000007</v>
      </c>
      <c r="J125" s="61">
        <v>7</v>
      </c>
      <c r="K125" s="61">
        <v>0</v>
      </c>
      <c r="L125" s="62">
        <v>5764.09</v>
      </c>
      <c r="M125" s="63"/>
    </row>
    <row r="126" spans="2:13" ht="13.5" hidden="1" thickBot="1">
      <c r="B126" s="64" t="s">
        <v>78</v>
      </c>
      <c r="C126" s="65">
        <v>12351.13</v>
      </c>
      <c r="D126" s="66">
        <v>11302.5</v>
      </c>
      <c r="E126" s="66">
        <v>496.09</v>
      </c>
      <c r="F126" s="66">
        <v>552.54</v>
      </c>
      <c r="G126" s="66">
        <v>2648.5</v>
      </c>
      <c r="H126" s="66">
        <v>41</v>
      </c>
      <c r="I126" s="66">
        <v>167.09</v>
      </c>
      <c r="J126" s="66">
        <v>10</v>
      </c>
      <c r="K126" s="66">
        <v>0</v>
      </c>
      <c r="L126" s="67">
        <v>15217.72</v>
      </c>
      <c r="M126" s="68"/>
    </row>
    <row r="127" spans="2:13" ht="13.5" hidden="1" thickBot="1">
      <c r="B127" s="64" t="s">
        <v>79</v>
      </c>
      <c r="C127" s="65">
        <v>140834.9</v>
      </c>
      <c r="D127" s="66">
        <v>121131.72</v>
      </c>
      <c r="E127" s="66">
        <v>316.31</v>
      </c>
      <c r="F127" s="66">
        <v>19386.86</v>
      </c>
      <c r="G127" s="66">
        <v>22307.45</v>
      </c>
      <c r="H127" s="66">
        <v>7</v>
      </c>
      <c r="I127" s="66">
        <v>32.72</v>
      </c>
      <c r="J127" s="66">
        <v>0</v>
      </c>
      <c r="K127" s="66">
        <v>0</v>
      </c>
      <c r="L127" s="67">
        <v>163182.09</v>
      </c>
      <c r="M127" s="68"/>
    </row>
    <row r="128" spans="2:13" ht="13.5" hidden="1" thickBot="1">
      <c r="B128" s="64" t="s">
        <v>80</v>
      </c>
      <c r="C128" s="65">
        <v>11960.04</v>
      </c>
      <c r="D128" s="66">
        <v>8405.09</v>
      </c>
      <c r="E128" s="66">
        <v>3091.36</v>
      </c>
      <c r="F128" s="66">
        <v>463.59</v>
      </c>
      <c r="G128" s="66">
        <v>1995.18</v>
      </c>
      <c r="H128" s="66">
        <v>20</v>
      </c>
      <c r="I128" s="66">
        <v>10</v>
      </c>
      <c r="J128" s="66">
        <v>1</v>
      </c>
      <c r="K128" s="66">
        <v>0</v>
      </c>
      <c r="L128" s="67">
        <v>13986.22</v>
      </c>
      <c r="M128" s="68"/>
    </row>
    <row r="129" spans="1:13" ht="13.5" hidden="1" thickBot="1">
      <c r="A129" s="53">
        <f>SUM(D129:F129)</f>
        <v>9430.5400000000009</v>
      </c>
      <c r="B129" s="64" t="s">
        <v>81</v>
      </c>
      <c r="C129" s="65">
        <v>9430.5400000000009</v>
      </c>
      <c r="D129" s="66">
        <v>7721.27</v>
      </c>
      <c r="E129" s="66">
        <v>745.18</v>
      </c>
      <c r="F129" s="66">
        <v>964.09</v>
      </c>
      <c r="G129" s="66">
        <v>2036.5</v>
      </c>
      <c r="H129" s="66">
        <v>21.13</v>
      </c>
      <c r="I129" s="66">
        <v>0</v>
      </c>
      <c r="J129" s="66">
        <v>0</v>
      </c>
      <c r="K129" s="66">
        <v>0</v>
      </c>
      <c r="L129" s="67">
        <v>11488.18</v>
      </c>
      <c r="M129" s="68"/>
    </row>
    <row r="130" spans="1:13" hidden="1">
      <c r="B130" s="59" t="s">
        <v>82</v>
      </c>
      <c r="C130" s="60">
        <v>2723.27</v>
      </c>
      <c r="D130" s="61">
        <v>2404.7199999999998</v>
      </c>
      <c r="E130" s="61">
        <v>126.77</v>
      </c>
      <c r="F130" s="61">
        <v>191.77</v>
      </c>
      <c r="G130" s="61">
        <v>437.9</v>
      </c>
      <c r="H130" s="61">
        <v>0</v>
      </c>
      <c r="I130" s="61">
        <v>0</v>
      </c>
      <c r="J130" s="61">
        <v>0</v>
      </c>
      <c r="K130" s="61">
        <v>0</v>
      </c>
      <c r="L130" s="62">
        <v>3161.18</v>
      </c>
      <c r="M130" s="63"/>
    </row>
    <row r="131" spans="1:13" hidden="1">
      <c r="A131" s="53">
        <f>SUM(D131:F131)</f>
        <v>6258.5300000000007</v>
      </c>
      <c r="B131" s="59" t="s">
        <v>83</v>
      </c>
      <c r="C131" s="60">
        <v>6258.54</v>
      </c>
      <c r="D131" s="61">
        <v>5861.31</v>
      </c>
      <c r="E131" s="61">
        <v>54.72</v>
      </c>
      <c r="F131" s="61">
        <v>342.5</v>
      </c>
      <c r="G131" s="61">
        <v>1865.45</v>
      </c>
      <c r="H131" s="61">
        <v>3</v>
      </c>
      <c r="I131" s="61">
        <v>15.27</v>
      </c>
      <c r="J131" s="61">
        <v>1</v>
      </c>
      <c r="K131" s="61">
        <v>0</v>
      </c>
      <c r="L131" s="62">
        <v>8143.27</v>
      </c>
      <c r="M131" s="63"/>
    </row>
    <row r="132" spans="1:13" hidden="1">
      <c r="B132" s="59" t="s">
        <v>84</v>
      </c>
      <c r="C132" s="60">
        <v>6756.36</v>
      </c>
      <c r="D132" s="61">
        <v>5348.86</v>
      </c>
      <c r="E132" s="61">
        <v>226.31</v>
      </c>
      <c r="F132" s="61">
        <v>1181.18</v>
      </c>
      <c r="G132" s="61">
        <v>2199.09</v>
      </c>
      <c r="H132" s="61">
        <v>7.9</v>
      </c>
      <c r="I132" s="61">
        <v>51.5</v>
      </c>
      <c r="J132" s="61">
        <v>1</v>
      </c>
      <c r="K132" s="61">
        <v>0</v>
      </c>
      <c r="L132" s="62">
        <v>9015.86</v>
      </c>
      <c r="M132" s="63"/>
    </row>
    <row r="133" spans="1:13" ht="13.5" hidden="1" thickBot="1">
      <c r="B133" s="64" t="s">
        <v>85</v>
      </c>
      <c r="C133" s="65">
        <v>15738.18</v>
      </c>
      <c r="D133" s="66">
        <v>13614.9</v>
      </c>
      <c r="E133" s="66">
        <v>407.81</v>
      </c>
      <c r="F133" s="66">
        <v>1715.45</v>
      </c>
      <c r="G133" s="66">
        <v>4502.45</v>
      </c>
      <c r="H133" s="66">
        <v>10.9</v>
      </c>
      <c r="I133" s="66">
        <v>66.77</v>
      </c>
      <c r="J133" s="66">
        <v>2</v>
      </c>
      <c r="K133" s="66">
        <v>0</v>
      </c>
      <c r="L133" s="67">
        <v>20320.310000000001</v>
      </c>
      <c r="M133" s="68"/>
    </row>
    <row r="134" spans="1:13" ht="13.5" hidden="1" thickBot="1">
      <c r="B134" s="64" t="s">
        <v>86</v>
      </c>
      <c r="C134" s="65">
        <v>6513.36</v>
      </c>
      <c r="D134" s="66">
        <v>4647.22</v>
      </c>
      <c r="E134" s="66">
        <v>1113.54</v>
      </c>
      <c r="F134" s="66">
        <v>752.59</v>
      </c>
      <c r="G134" s="66">
        <v>1078.45</v>
      </c>
      <c r="H134" s="66">
        <v>17</v>
      </c>
      <c r="I134" s="66">
        <v>0</v>
      </c>
      <c r="J134" s="66">
        <v>0</v>
      </c>
      <c r="K134" s="66">
        <v>0</v>
      </c>
      <c r="L134" s="67">
        <v>7608.81</v>
      </c>
      <c r="M134" s="68"/>
    </row>
    <row r="135" spans="1:13" ht="13.5" hidden="1" thickBot="1">
      <c r="B135" s="64" t="s">
        <v>87</v>
      </c>
      <c r="C135" s="73">
        <v>44.31</v>
      </c>
      <c r="D135" s="74">
        <v>44.31</v>
      </c>
      <c r="E135" s="74">
        <v>0</v>
      </c>
      <c r="F135" s="74">
        <v>0</v>
      </c>
      <c r="G135" s="74">
        <v>24.36</v>
      </c>
      <c r="H135" s="74">
        <v>0</v>
      </c>
      <c r="I135" s="74">
        <v>0</v>
      </c>
      <c r="J135" s="74">
        <v>0</v>
      </c>
      <c r="K135" s="74">
        <v>0</v>
      </c>
      <c r="L135" s="75">
        <v>68.680000000000007</v>
      </c>
      <c r="M135" s="76"/>
    </row>
    <row r="136" spans="1:13" ht="13.5" hidden="1" thickBot="1">
      <c r="B136" s="64" t="s">
        <v>88</v>
      </c>
      <c r="C136" s="73">
        <v>62.22</v>
      </c>
      <c r="D136" s="74">
        <v>62.22</v>
      </c>
      <c r="E136" s="74">
        <v>0</v>
      </c>
      <c r="F136" s="74">
        <v>0</v>
      </c>
      <c r="G136" s="74">
        <v>89.31</v>
      </c>
      <c r="H136" s="74">
        <v>0</v>
      </c>
      <c r="I136" s="74">
        <v>0</v>
      </c>
      <c r="J136" s="74">
        <v>0</v>
      </c>
      <c r="K136" s="74">
        <v>0</v>
      </c>
      <c r="L136" s="77">
        <v>151.54</v>
      </c>
      <c r="M136" s="78"/>
    </row>
    <row r="137" spans="1:13" ht="14.25" hidden="1" thickTop="1" thickBot="1">
      <c r="B137" s="79" t="s">
        <v>10</v>
      </c>
      <c r="C137" s="80">
        <v>637896.63</v>
      </c>
      <c r="D137" s="81">
        <v>519819.81</v>
      </c>
      <c r="E137" s="81">
        <v>75490.679999999993</v>
      </c>
      <c r="F137" s="81">
        <v>42586.13</v>
      </c>
      <c r="G137" s="81">
        <v>140261.4</v>
      </c>
      <c r="H137" s="81">
        <v>980.77</v>
      </c>
      <c r="I137" s="81">
        <v>887.13</v>
      </c>
      <c r="J137" s="81">
        <v>95.9</v>
      </c>
      <c r="K137" s="81">
        <v>36</v>
      </c>
      <c r="L137" s="82">
        <v>780157.86</v>
      </c>
      <c r="M137" s="83"/>
    </row>
    <row r="138" spans="1:13" ht="13.5" hidden="1" thickTop="1"/>
    <row r="139" spans="1:13" hidden="1"/>
    <row r="140" spans="1:13" hidden="1"/>
    <row r="141" spans="1:13" hidden="1"/>
    <row r="142" spans="1:13" hidden="1"/>
    <row r="143" spans="1:13" hidden="1"/>
    <row r="144" spans="1:13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</sheetData>
  <mergeCells count="10">
    <mergeCell ref="K73:K74"/>
    <mergeCell ref="L73:L74"/>
    <mergeCell ref="B1:J1"/>
    <mergeCell ref="A35:A36"/>
    <mergeCell ref="B69:J69"/>
    <mergeCell ref="B73:B74"/>
    <mergeCell ref="C73:C74"/>
    <mergeCell ref="D73:D74"/>
    <mergeCell ref="E73:E74"/>
    <mergeCell ref="F73:F74"/>
  </mergeCells>
  <printOptions horizontalCentered="1"/>
  <pageMargins left="0.39370078740157483" right="0.39370078740157483" top="0.39370078740157483" bottom="0" header="0" footer="0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1"/>
  <sheetViews>
    <sheetView showGridLines="0" topLeftCell="B1" zoomScaleNormal="100" workbookViewId="0">
      <selection activeCell="B1" sqref="B1:J13"/>
    </sheetView>
  </sheetViews>
  <sheetFormatPr baseColWidth="10" defaultRowHeight="12.75"/>
  <cols>
    <col min="1" max="1" width="0" hidden="1" customWidth="1"/>
    <col min="2" max="2" width="20.140625" style="40" customWidth="1"/>
    <col min="3" max="3" width="10.42578125" style="40" customWidth="1"/>
    <col min="4" max="4" width="8.42578125" style="40" customWidth="1"/>
    <col min="5" max="5" width="11.42578125" style="40" customWidth="1"/>
    <col min="6" max="6" width="10" style="40" customWidth="1"/>
    <col min="7" max="7" width="12.140625" style="40" customWidth="1"/>
    <col min="8" max="8" width="9.5703125" style="40" customWidth="1"/>
    <col min="9" max="9" width="10.140625" style="40" customWidth="1"/>
    <col min="10" max="10" width="11.42578125" style="40" customWidth="1"/>
    <col min="11" max="11" width="11.42578125" style="40" hidden="1" customWidth="1"/>
    <col min="12" max="12" width="13" hidden="1" customWidth="1"/>
    <col min="13" max="17" width="0" hidden="1" customWidth="1"/>
  </cols>
  <sheetData>
    <row r="1" spans="1:15" ht="18.75">
      <c r="B1" s="544" t="s">
        <v>0</v>
      </c>
      <c r="C1" s="544"/>
      <c r="D1" s="545"/>
      <c r="E1" s="545"/>
      <c r="F1" s="545"/>
      <c r="G1" s="545"/>
      <c r="H1" s="545"/>
      <c r="I1" s="545"/>
      <c r="J1" s="546"/>
      <c r="K1" s="1"/>
    </row>
    <row r="2" spans="1:15" ht="18.75">
      <c r="B2" s="2" t="s">
        <v>89</v>
      </c>
      <c r="C2" s="84"/>
      <c r="D2" s="4"/>
      <c r="E2" s="4"/>
      <c r="F2" s="4"/>
      <c r="G2" s="4"/>
      <c r="H2" s="4"/>
      <c r="I2" s="4"/>
      <c r="J2" s="5"/>
      <c r="K2" s="1"/>
    </row>
    <row r="3" spans="1:15" s="6" customFormat="1" ht="20.25" customHeight="1">
      <c r="C3" s="8"/>
      <c r="D3" s="8"/>
      <c r="E3" s="8"/>
      <c r="F3" s="8"/>
      <c r="G3" s="8"/>
      <c r="H3" s="8"/>
      <c r="I3" s="8"/>
      <c r="J3" s="9"/>
      <c r="K3" s="1"/>
      <c r="O3" s="85"/>
    </row>
    <row r="4" spans="1:15" s="6" customFormat="1" ht="20.25" customHeight="1">
      <c r="B4" s="86" t="str">
        <f>'Procedentes UE'!$B$4</f>
        <v>MEDIA MARZO 2020</v>
      </c>
      <c r="C4" s="3"/>
      <c r="D4" s="8"/>
      <c r="E4" s="8"/>
      <c r="F4" s="8"/>
      <c r="G4" s="8"/>
      <c r="H4" s="8"/>
      <c r="I4" s="8"/>
      <c r="J4" s="9"/>
      <c r="K4" s="1"/>
    </row>
    <row r="5" spans="1:15" s="11" customFormat="1" ht="28.15" customHeight="1">
      <c r="B5" s="12"/>
      <c r="C5" s="13" t="s">
        <v>3</v>
      </c>
      <c r="D5" s="14" t="s">
        <v>4</v>
      </c>
      <c r="E5" s="14" t="s">
        <v>5</v>
      </c>
      <c r="F5" s="14" t="s">
        <v>6</v>
      </c>
      <c r="G5" s="15" t="s">
        <v>7</v>
      </c>
      <c r="H5" s="15" t="s">
        <v>8</v>
      </c>
      <c r="I5" s="15" t="s">
        <v>9</v>
      </c>
      <c r="J5" s="16" t="s">
        <v>10</v>
      </c>
      <c r="K5" s="17"/>
    </row>
    <row r="6" spans="1:15" ht="15" customHeight="1">
      <c r="B6" s="19" t="str">
        <f>'Procedentes UE'!B6</f>
        <v>Almería</v>
      </c>
      <c r="C6" s="20">
        <f t="shared" ref="C6:F21" si="0">C75</f>
        <v>44869.63</v>
      </c>
      <c r="D6" s="21">
        <f t="shared" si="0"/>
        <v>12635.13</v>
      </c>
      <c r="E6" s="21">
        <f t="shared" si="0"/>
        <v>31759.5</v>
      </c>
      <c r="F6" s="21">
        <f t="shared" si="0"/>
        <v>475</v>
      </c>
      <c r="G6" s="22">
        <f>G75+H75</f>
        <v>3803.09</v>
      </c>
      <c r="H6" s="21">
        <f>I75+J75</f>
        <v>39.4</v>
      </c>
      <c r="I6" s="21">
        <f>K75</f>
        <v>0</v>
      </c>
      <c r="J6" s="23">
        <f>L75</f>
        <v>48712.13</v>
      </c>
      <c r="K6" s="87">
        <f>(GENERO!H6+GENERO!I6)-J6</f>
        <v>0</v>
      </c>
      <c r="L6" s="25"/>
      <c r="M6" s="24"/>
      <c r="N6" s="24">
        <f t="shared" ref="N6:N68" si="1">SUM(D6:I6)</f>
        <v>48712.12</v>
      </c>
    </row>
    <row r="7" spans="1:15" ht="15" customHeight="1">
      <c r="B7" s="19" t="str">
        <f>'Procedentes UE'!B7</f>
        <v>Cádiz</v>
      </c>
      <c r="C7" s="20">
        <f t="shared" si="0"/>
        <v>5281.27</v>
      </c>
      <c r="D7" s="21">
        <f t="shared" si="0"/>
        <v>4343.8599999999997</v>
      </c>
      <c r="E7" s="21">
        <f t="shared" si="0"/>
        <v>241.22</v>
      </c>
      <c r="F7" s="21">
        <f t="shared" si="0"/>
        <v>696.18</v>
      </c>
      <c r="G7" s="22">
        <f t="shared" ref="G7:G68" si="2">G76+H76</f>
        <v>2692.95</v>
      </c>
      <c r="H7" s="21">
        <f t="shared" ref="H7:H68" si="3">I76+J76</f>
        <v>27.4</v>
      </c>
      <c r="I7" s="21">
        <f t="shared" ref="I7:J22" si="4">K76</f>
        <v>0</v>
      </c>
      <c r="J7" s="23">
        <f t="shared" si="4"/>
        <v>8001.63</v>
      </c>
      <c r="K7" s="87">
        <f>(GENERO!H7+GENERO!I7)-J7</f>
        <v>0</v>
      </c>
      <c r="L7" s="25"/>
      <c r="M7" s="24"/>
      <c r="N7" s="24">
        <f t="shared" si="1"/>
        <v>8001.61</v>
      </c>
    </row>
    <row r="8" spans="1:15" ht="15" customHeight="1">
      <c r="B8" s="19" t="str">
        <f>'Procedentes UE'!B8</f>
        <v>Córdoba</v>
      </c>
      <c r="C8" s="20">
        <f t="shared" si="0"/>
        <v>3647.31</v>
      </c>
      <c r="D8" s="21">
        <f t="shared" si="0"/>
        <v>2084.7199999999998</v>
      </c>
      <c r="E8" s="21">
        <f t="shared" si="0"/>
        <v>866.77</v>
      </c>
      <c r="F8" s="21">
        <f t="shared" si="0"/>
        <v>695.81</v>
      </c>
      <c r="G8" s="22">
        <f t="shared" si="2"/>
        <v>938.77</v>
      </c>
      <c r="H8" s="21">
        <f t="shared" si="3"/>
        <v>0</v>
      </c>
      <c r="I8" s="21">
        <f t="shared" si="4"/>
        <v>0</v>
      </c>
      <c r="J8" s="23">
        <f t="shared" si="4"/>
        <v>4586.09</v>
      </c>
      <c r="K8" s="87">
        <f>(GENERO!H8+GENERO!I8)-J8</f>
        <v>-1.0000000000218279E-2</v>
      </c>
      <c r="L8" s="25"/>
      <c r="M8" s="24"/>
      <c r="N8" s="24">
        <f t="shared" si="1"/>
        <v>4586.07</v>
      </c>
    </row>
    <row r="9" spans="1:15" ht="15" customHeight="1">
      <c r="B9" s="19" t="str">
        <f>'Procedentes UE'!B9</f>
        <v>Granada</v>
      </c>
      <c r="C9" s="20">
        <f t="shared" si="0"/>
        <v>9701.9</v>
      </c>
      <c r="D9" s="21">
        <f t="shared" si="0"/>
        <v>5270.9</v>
      </c>
      <c r="E9" s="21">
        <f t="shared" si="0"/>
        <v>3486.5</v>
      </c>
      <c r="F9" s="21">
        <f t="shared" si="0"/>
        <v>944.5</v>
      </c>
      <c r="G9" s="22">
        <f t="shared" si="2"/>
        <v>3440.49</v>
      </c>
      <c r="H9" s="21">
        <f t="shared" si="3"/>
        <v>3.36</v>
      </c>
      <c r="I9" s="21">
        <f t="shared" si="4"/>
        <v>0</v>
      </c>
      <c r="J9" s="23">
        <f t="shared" si="4"/>
        <v>13145.77</v>
      </c>
      <c r="K9" s="87">
        <f>(GENERO!H9+GENERO!I9)-J9</f>
        <v>-1.0000000002037268E-2</v>
      </c>
      <c r="L9" s="25"/>
      <c r="M9" s="24"/>
      <c r="N9" s="24">
        <f t="shared" si="1"/>
        <v>13145.75</v>
      </c>
    </row>
    <row r="10" spans="1:15" ht="15" customHeight="1">
      <c r="B10" s="19" t="str">
        <f>'Procedentes UE'!B10</f>
        <v>Huelva</v>
      </c>
      <c r="C10" s="20">
        <f t="shared" si="0"/>
        <v>24011.81</v>
      </c>
      <c r="D10" s="21">
        <f t="shared" si="0"/>
        <v>1761.77</v>
      </c>
      <c r="E10" s="21">
        <f t="shared" si="0"/>
        <v>21976.77</v>
      </c>
      <c r="F10" s="21">
        <f t="shared" si="0"/>
        <v>273.27</v>
      </c>
      <c r="G10" s="22">
        <f t="shared" si="2"/>
        <v>905.84999999999991</v>
      </c>
      <c r="H10" s="21">
        <f t="shared" si="3"/>
        <v>31.45</v>
      </c>
      <c r="I10" s="21">
        <f t="shared" si="4"/>
        <v>0</v>
      </c>
      <c r="J10" s="23">
        <f t="shared" si="4"/>
        <v>24949.13</v>
      </c>
      <c r="K10" s="87">
        <f>(GENERO!H10+GENERO!I10)-J10</f>
        <v>0</v>
      </c>
      <c r="L10" s="25"/>
      <c r="M10" s="24"/>
      <c r="N10" s="24">
        <f t="shared" si="1"/>
        <v>24949.11</v>
      </c>
    </row>
    <row r="11" spans="1:15" ht="15" customHeight="1">
      <c r="B11" s="19" t="str">
        <f>'Procedentes UE'!B11</f>
        <v>Jaén</v>
      </c>
      <c r="C11" s="20">
        <f t="shared" si="0"/>
        <v>3311.9</v>
      </c>
      <c r="D11" s="21">
        <f t="shared" si="0"/>
        <v>1546.45</v>
      </c>
      <c r="E11" s="21">
        <f t="shared" si="0"/>
        <v>1476</v>
      </c>
      <c r="F11" s="21">
        <f t="shared" si="0"/>
        <v>289.45</v>
      </c>
      <c r="G11" s="22">
        <f t="shared" si="2"/>
        <v>903.43999999999994</v>
      </c>
      <c r="H11" s="21">
        <f t="shared" si="3"/>
        <v>0</v>
      </c>
      <c r="I11" s="21">
        <f t="shared" si="4"/>
        <v>0</v>
      </c>
      <c r="J11" s="23">
        <f t="shared" si="4"/>
        <v>4215.3599999999997</v>
      </c>
      <c r="K11" s="87">
        <f>(GENERO!H11+GENERO!I11)-J11</f>
        <v>-9.999999999308784E-3</v>
      </c>
      <c r="L11" s="25"/>
      <c r="M11" s="24"/>
      <c r="N11" s="24">
        <f t="shared" si="1"/>
        <v>4215.3399999999992</v>
      </c>
    </row>
    <row r="12" spans="1:15" ht="15" customHeight="1">
      <c r="B12" s="19" t="str">
        <f>'Procedentes UE'!B12</f>
        <v>Málaga</v>
      </c>
      <c r="C12" s="20">
        <f t="shared" si="0"/>
        <v>31898.36</v>
      </c>
      <c r="D12" s="21">
        <f t="shared" si="0"/>
        <v>25808.18</v>
      </c>
      <c r="E12" s="21">
        <f t="shared" si="0"/>
        <v>1312</v>
      </c>
      <c r="F12" s="21">
        <f t="shared" si="0"/>
        <v>4778.18</v>
      </c>
      <c r="G12" s="22">
        <f t="shared" si="2"/>
        <v>13471.08</v>
      </c>
      <c r="H12" s="21">
        <f t="shared" si="3"/>
        <v>77.72</v>
      </c>
      <c r="I12" s="21">
        <f t="shared" si="4"/>
        <v>0</v>
      </c>
      <c r="J12" s="23">
        <f t="shared" si="4"/>
        <v>45447.18</v>
      </c>
      <c r="K12" s="87">
        <f>(GENERO!H12+GENERO!I12)-J12</f>
        <v>0</v>
      </c>
      <c r="L12" s="25"/>
      <c r="M12" s="24"/>
      <c r="N12" s="24">
        <f t="shared" si="1"/>
        <v>45447.16</v>
      </c>
    </row>
    <row r="13" spans="1:15" ht="15" customHeight="1">
      <c r="B13" s="19" t="str">
        <f>'Procedentes UE'!B13</f>
        <v>Sevilla</v>
      </c>
      <c r="C13" s="20">
        <f t="shared" si="0"/>
        <v>15310.5</v>
      </c>
      <c r="D13" s="21">
        <f t="shared" si="0"/>
        <v>10288.77</v>
      </c>
      <c r="E13" s="21">
        <f t="shared" si="0"/>
        <v>1812.36</v>
      </c>
      <c r="F13" s="21">
        <f t="shared" si="0"/>
        <v>3209.36</v>
      </c>
      <c r="G13" s="22">
        <f t="shared" si="2"/>
        <v>3950.77</v>
      </c>
      <c r="H13" s="21">
        <f t="shared" si="3"/>
        <v>3</v>
      </c>
      <c r="I13" s="21">
        <f t="shared" si="4"/>
        <v>0</v>
      </c>
      <c r="J13" s="23">
        <f t="shared" si="4"/>
        <v>19264.27</v>
      </c>
      <c r="K13" s="87">
        <f>(GENERO!H13+GENERO!I13)-J13</f>
        <v>0</v>
      </c>
      <c r="L13" s="25"/>
      <c r="M13" s="24"/>
      <c r="N13" s="24">
        <f t="shared" si="1"/>
        <v>19264.260000000002</v>
      </c>
    </row>
    <row r="14" spans="1:15" ht="15" customHeight="1">
      <c r="A14" s="18"/>
      <c r="B14" s="26" t="str">
        <f>'Procedentes UE'!B14</f>
        <v>ANDALUCÍA</v>
      </c>
      <c r="C14" s="27">
        <f t="shared" si="0"/>
        <v>138032.72</v>
      </c>
      <c r="D14" s="28">
        <f t="shared" si="0"/>
        <v>63739.81</v>
      </c>
      <c r="E14" s="28">
        <f t="shared" si="0"/>
        <v>62931.13</v>
      </c>
      <c r="F14" s="28">
        <f t="shared" si="0"/>
        <v>11361.77</v>
      </c>
      <c r="G14" s="29">
        <f t="shared" si="2"/>
        <v>30106.5</v>
      </c>
      <c r="H14" s="28">
        <f t="shared" si="3"/>
        <v>182.35</v>
      </c>
      <c r="I14" s="28">
        <f t="shared" si="4"/>
        <v>0</v>
      </c>
      <c r="J14" s="30">
        <f t="shared" si="4"/>
        <v>168321.59</v>
      </c>
      <c r="K14" s="87">
        <f>(GENERO!H14+GENERO!I14)-J14</f>
        <v>0</v>
      </c>
      <c r="L14" s="25"/>
      <c r="M14" s="31"/>
      <c r="N14" s="24">
        <f t="shared" si="1"/>
        <v>168321.56</v>
      </c>
    </row>
    <row r="15" spans="1:15" ht="15" customHeight="1">
      <c r="B15" s="19" t="str">
        <f>'Procedentes UE'!B15</f>
        <v>Huesca</v>
      </c>
      <c r="C15" s="20">
        <f t="shared" si="0"/>
        <v>6503.86</v>
      </c>
      <c r="D15" s="21">
        <f t="shared" si="0"/>
        <v>4832.99</v>
      </c>
      <c r="E15" s="21">
        <f t="shared" si="0"/>
        <v>1310.0899999999999</v>
      </c>
      <c r="F15" s="21">
        <f t="shared" si="0"/>
        <v>360.77</v>
      </c>
      <c r="G15" s="22">
        <f t="shared" si="2"/>
        <v>562.5</v>
      </c>
      <c r="H15" s="21">
        <f t="shared" si="3"/>
        <v>0</v>
      </c>
      <c r="I15" s="21">
        <f t="shared" si="4"/>
        <v>0</v>
      </c>
      <c r="J15" s="23">
        <f t="shared" si="4"/>
        <v>7066.36</v>
      </c>
      <c r="K15" s="87">
        <f>(GENERO!H15+GENERO!I15)-J15</f>
        <v>0</v>
      </c>
      <c r="L15" s="25"/>
      <c r="M15" s="24"/>
      <c r="N15" s="24">
        <f t="shared" si="1"/>
        <v>7066.35</v>
      </c>
    </row>
    <row r="16" spans="1:15" ht="15" customHeight="1">
      <c r="B16" s="19" t="str">
        <f>'Procedentes UE'!B16</f>
        <v>Teruel</v>
      </c>
      <c r="C16" s="20">
        <f t="shared" si="0"/>
        <v>2672.13</v>
      </c>
      <c r="D16" s="21">
        <f t="shared" si="0"/>
        <v>2047.45</v>
      </c>
      <c r="E16" s="21">
        <f t="shared" si="0"/>
        <v>470.5</v>
      </c>
      <c r="F16" s="21">
        <f t="shared" si="0"/>
        <v>154.18</v>
      </c>
      <c r="G16" s="22">
        <f t="shared" si="2"/>
        <v>311.89999999999998</v>
      </c>
      <c r="H16" s="21">
        <f t="shared" si="3"/>
        <v>0</v>
      </c>
      <c r="I16" s="21">
        <f t="shared" si="4"/>
        <v>1</v>
      </c>
      <c r="J16" s="23">
        <f t="shared" si="4"/>
        <v>2985.04</v>
      </c>
      <c r="K16" s="87">
        <f>(GENERO!H16+GENERO!I16)-J16</f>
        <v>0</v>
      </c>
      <c r="L16" s="25"/>
      <c r="M16" s="24"/>
      <c r="N16" s="24">
        <f t="shared" si="1"/>
        <v>2985.0299999999997</v>
      </c>
    </row>
    <row r="17" spans="1:14" ht="15" customHeight="1">
      <c r="B17" s="19" t="str">
        <f>'Procedentes UE'!B17</f>
        <v>Zaragoza</v>
      </c>
      <c r="C17" s="20">
        <f t="shared" si="0"/>
        <v>22879.9</v>
      </c>
      <c r="D17" s="21">
        <f t="shared" si="0"/>
        <v>18337.68</v>
      </c>
      <c r="E17" s="21">
        <f t="shared" si="0"/>
        <v>1903.5</v>
      </c>
      <c r="F17" s="21">
        <f t="shared" si="0"/>
        <v>2638.72</v>
      </c>
      <c r="G17" s="22">
        <f t="shared" si="2"/>
        <v>3903.86</v>
      </c>
      <c r="H17" s="21">
        <f t="shared" si="3"/>
        <v>0</v>
      </c>
      <c r="I17" s="21">
        <f t="shared" si="4"/>
        <v>0</v>
      </c>
      <c r="J17" s="23">
        <f t="shared" si="4"/>
        <v>26783.77</v>
      </c>
      <c r="K17" s="87">
        <f>(GENERO!H17+GENERO!I17)-J17</f>
        <v>-1.0000000002037268E-2</v>
      </c>
      <c r="L17" s="25"/>
      <c r="M17" s="24"/>
      <c r="N17" s="24">
        <f t="shared" si="1"/>
        <v>26783.760000000002</v>
      </c>
    </row>
    <row r="18" spans="1:14" ht="15" customHeight="1">
      <c r="A18" s="18"/>
      <c r="B18" s="26" t="str">
        <f>'Procedentes UE'!B18</f>
        <v>ARAGÓN</v>
      </c>
      <c r="C18" s="27">
        <f t="shared" si="0"/>
        <v>32055.9</v>
      </c>
      <c r="D18" s="28">
        <f t="shared" si="0"/>
        <v>25218.13</v>
      </c>
      <c r="E18" s="28">
        <f t="shared" si="0"/>
        <v>3684.09</v>
      </c>
      <c r="F18" s="28">
        <f t="shared" si="0"/>
        <v>3153.68</v>
      </c>
      <c r="G18" s="29">
        <f t="shared" si="2"/>
        <v>4778.26</v>
      </c>
      <c r="H18" s="28">
        <f t="shared" si="3"/>
        <v>0</v>
      </c>
      <c r="I18" s="28">
        <f t="shared" si="4"/>
        <v>1</v>
      </c>
      <c r="J18" s="30">
        <f t="shared" si="4"/>
        <v>36835.18</v>
      </c>
      <c r="K18" s="87">
        <f>(GENERO!H18+GENERO!I18)-J18</f>
        <v>0</v>
      </c>
      <c r="L18" s="25"/>
      <c r="M18" s="31"/>
      <c r="N18" s="24">
        <f t="shared" si="1"/>
        <v>36835.160000000003</v>
      </c>
    </row>
    <row r="19" spans="1:14" ht="15" customHeight="1">
      <c r="B19" s="26" t="str">
        <f>'Procedentes UE'!B19</f>
        <v>ASTURIAS</v>
      </c>
      <c r="C19" s="27">
        <f t="shared" si="0"/>
        <v>6858.45</v>
      </c>
      <c r="D19" s="28">
        <f t="shared" si="0"/>
        <v>5351.81</v>
      </c>
      <c r="E19" s="28">
        <f t="shared" si="0"/>
        <v>178.59</v>
      </c>
      <c r="F19" s="28">
        <f t="shared" si="0"/>
        <v>1328.04</v>
      </c>
      <c r="G19" s="29">
        <f t="shared" si="2"/>
        <v>1855.9</v>
      </c>
      <c r="H19" s="28">
        <f t="shared" si="3"/>
        <v>141.86000000000001</v>
      </c>
      <c r="I19" s="28">
        <f t="shared" si="4"/>
        <v>2</v>
      </c>
      <c r="J19" s="30">
        <f t="shared" si="4"/>
        <v>8858.2199999999993</v>
      </c>
      <c r="K19" s="87">
        <f>(GENERO!H19+GENERO!I19)-J19</f>
        <v>0</v>
      </c>
      <c r="L19" s="25"/>
      <c r="M19" s="31"/>
      <c r="N19" s="24">
        <f t="shared" si="1"/>
        <v>8858.2000000000007</v>
      </c>
    </row>
    <row r="20" spans="1:14" ht="15" customHeight="1">
      <c r="B20" s="26" t="str">
        <f>'Procedentes UE'!B20</f>
        <v>ILLES BALEARS</v>
      </c>
      <c r="C20" s="27">
        <f t="shared" si="0"/>
        <v>35293.72</v>
      </c>
      <c r="D20" s="28">
        <f t="shared" si="0"/>
        <v>31030.81</v>
      </c>
      <c r="E20" s="28">
        <f t="shared" si="0"/>
        <v>1071</v>
      </c>
      <c r="F20" s="28">
        <f t="shared" si="0"/>
        <v>3191.9</v>
      </c>
      <c r="G20" s="29">
        <f t="shared" si="2"/>
        <v>8345.4</v>
      </c>
      <c r="H20" s="28">
        <f t="shared" si="3"/>
        <v>109.58</v>
      </c>
      <c r="I20" s="28">
        <f t="shared" si="4"/>
        <v>0</v>
      </c>
      <c r="J20" s="30">
        <f t="shared" si="4"/>
        <v>43748.72</v>
      </c>
      <c r="K20" s="87">
        <f>(GENERO!H20+GENERO!I20)-J20</f>
        <v>0</v>
      </c>
      <c r="L20" s="25"/>
      <c r="M20" s="31"/>
      <c r="N20" s="24">
        <f t="shared" si="1"/>
        <v>43748.69</v>
      </c>
    </row>
    <row r="21" spans="1:14" ht="15" customHeight="1">
      <c r="B21" s="19" t="str">
        <f>'Procedentes UE'!B21</f>
        <v>Las Palmas</v>
      </c>
      <c r="C21" s="20">
        <f t="shared" si="0"/>
        <v>23189.95</v>
      </c>
      <c r="D21" s="21">
        <f t="shared" si="0"/>
        <v>20984.09</v>
      </c>
      <c r="E21" s="21">
        <f t="shared" si="0"/>
        <v>729.4</v>
      </c>
      <c r="F21" s="21">
        <f t="shared" si="0"/>
        <v>1476.45</v>
      </c>
      <c r="G21" s="22">
        <f t="shared" si="2"/>
        <v>5532.22</v>
      </c>
      <c r="H21" s="21">
        <f t="shared" si="3"/>
        <v>169.63</v>
      </c>
      <c r="I21" s="21">
        <f t="shared" si="4"/>
        <v>0</v>
      </c>
      <c r="J21" s="23">
        <f t="shared" si="4"/>
        <v>28891.81</v>
      </c>
      <c r="K21" s="87">
        <f>(GENERO!H21+GENERO!I21)-J21</f>
        <v>0</v>
      </c>
      <c r="L21" s="25"/>
      <c r="M21" s="24"/>
      <c r="N21" s="24">
        <f t="shared" si="1"/>
        <v>28891.790000000005</v>
      </c>
    </row>
    <row r="22" spans="1:14" ht="15" customHeight="1">
      <c r="B22" s="19" t="str">
        <f>'Procedentes UE'!B22</f>
        <v>S.C.Tenerife</v>
      </c>
      <c r="C22" s="20">
        <f t="shared" ref="C22:F37" si="5">C91</f>
        <v>19265.86</v>
      </c>
      <c r="D22" s="21">
        <f t="shared" si="5"/>
        <v>17482.27</v>
      </c>
      <c r="E22" s="21">
        <f t="shared" si="5"/>
        <v>976.04</v>
      </c>
      <c r="F22" s="21">
        <f t="shared" si="5"/>
        <v>807.54</v>
      </c>
      <c r="G22" s="22">
        <f t="shared" si="2"/>
        <v>5157.04</v>
      </c>
      <c r="H22" s="21">
        <f t="shared" si="3"/>
        <v>172.72</v>
      </c>
      <c r="I22" s="21">
        <f t="shared" si="4"/>
        <v>0</v>
      </c>
      <c r="J22" s="23">
        <f t="shared" si="4"/>
        <v>24595.63</v>
      </c>
      <c r="K22" s="87">
        <f>(GENERO!H22+GENERO!I22)-J22</f>
        <v>0</v>
      </c>
      <c r="L22" s="25"/>
      <c r="M22" s="24"/>
      <c r="N22" s="24">
        <f t="shared" si="1"/>
        <v>24595.610000000004</v>
      </c>
    </row>
    <row r="23" spans="1:14" ht="15" customHeight="1">
      <c r="A23" s="18"/>
      <c r="B23" s="26" t="str">
        <f>'Procedentes UE'!B23</f>
        <v>CANARIAS</v>
      </c>
      <c r="C23" s="27">
        <f t="shared" si="5"/>
        <v>42455.81</v>
      </c>
      <c r="D23" s="28">
        <f t="shared" si="5"/>
        <v>38466.36</v>
      </c>
      <c r="E23" s="28">
        <f t="shared" si="5"/>
        <v>1705.45</v>
      </c>
      <c r="F23" s="28">
        <f t="shared" si="5"/>
        <v>2284</v>
      </c>
      <c r="G23" s="29">
        <f t="shared" si="2"/>
        <v>10689.27</v>
      </c>
      <c r="H23" s="28">
        <f t="shared" si="3"/>
        <v>342.35999999999996</v>
      </c>
      <c r="I23" s="28">
        <f t="shared" ref="I23:J38" si="6">K92</f>
        <v>0</v>
      </c>
      <c r="J23" s="30">
        <f t="shared" si="6"/>
        <v>53487.45</v>
      </c>
      <c r="K23" s="87">
        <f>(GENERO!H23+GENERO!I23)-J23</f>
        <v>-9.9999999947613105E-3</v>
      </c>
      <c r="L23" s="25"/>
      <c r="M23" s="31"/>
      <c r="N23" s="24">
        <f t="shared" si="1"/>
        <v>53487.44</v>
      </c>
    </row>
    <row r="24" spans="1:14" ht="15" customHeight="1">
      <c r="B24" s="26" t="str">
        <f>'Procedentes UE'!B24</f>
        <v>CANTABRIA</v>
      </c>
      <c r="C24" s="27">
        <f t="shared" si="5"/>
        <v>6537.63</v>
      </c>
      <c r="D24" s="28">
        <f t="shared" si="5"/>
        <v>5151.49</v>
      </c>
      <c r="E24" s="28">
        <f t="shared" si="5"/>
        <v>270.72000000000003</v>
      </c>
      <c r="F24" s="28">
        <f t="shared" si="5"/>
        <v>1115.4000000000001</v>
      </c>
      <c r="G24" s="29">
        <f t="shared" si="2"/>
        <v>1392.54</v>
      </c>
      <c r="H24" s="28">
        <f t="shared" si="3"/>
        <v>106.95</v>
      </c>
      <c r="I24" s="28">
        <f t="shared" si="6"/>
        <v>0</v>
      </c>
      <c r="J24" s="30">
        <f t="shared" si="6"/>
        <v>8037.13</v>
      </c>
      <c r="K24" s="87">
        <f>(GENERO!H24+GENERO!I24)-J24</f>
        <v>0</v>
      </c>
      <c r="L24" s="25"/>
      <c r="M24" s="31"/>
      <c r="N24" s="24">
        <f t="shared" si="1"/>
        <v>8037.1</v>
      </c>
    </row>
    <row r="25" spans="1:14" ht="15" customHeight="1">
      <c r="B25" s="19" t="str">
        <f>'Procedentes UE'!B25</f>
        <v>Ávila</v>
      </c>
      <c r="C25" s="20">
        <f t="shared" si="5"/>
        <v>1408.5</v>
      </c>
      <c r="D25" s="21">
        <f t="shared" si="5"/>
        <v>1124.77</v>
      </c>
      <c r="E25" s="21">
        <f t="shared" si="5"/>
        <v>101.81</v>
      </c>
      <c r="F25" s="21">
        <f t="shared" si="5"/>
        <v>181.9</v>
      </c>
      <c r="G25" s="22">
        <f t="shared" si="2"/>
        <v>315.72000000000003</v>
      </c>
      <c r="H25" s="21">
        <f t="shared" si="3"/>
        <v>0</v>
      </c>
      <c r="I25" s="21">
        <f t="shared" si="6"/>
        <v>0</v>
      </c>
      <c r="J25" s="23">
        <f t="shared" si="6"/>
        <v>1724.22</v>
      </c>
      <c r="K25" s="87">
        <f>(GENERO!H25+GENERO!I25)-J25</f>
        <v>-9.9999999999909051E-3</v>
      </c>
      <c r="L25" s="25"/>
      <c r="M25" s="24"/>
      <c r="N25" s="24">
        <f t="shared" si="1"/>
        <v>1724.2</v>
      </c>
    </row>
    <row r="26" spans="1:14" ht="15" customHeight="1">
      <c r="B26" s="19" t="str">
        <f>'Procedentes UE'!B26</f>
        <v>Burgos</v>
      </c>
      <c r="C26" s="20">
        <f t="shared" si="5"/>
        <v>4506.59</v>
      </c>
      <c r="D26" s="21">
        <f t="shared" si="5"/>
        <v>3819.81</v>
      </c>
      <c r="E26" s="21">
        <f t="shared" si="5"/>
        <v>200.4</v>
      </c>
      <c r="F26" s="21">
        <f t="shared" si="5"/>
        <v>486.36</v>
      </c>
      <c r="G26" s="22">
        <f t="shared" si="2"/>
        <v>648.63</v>
      </c>
      <c r="H26" s="21">
        <f t="shared" si="3"/>
        <v>0</v>
      </c>
      <c r="I26" s="21">
        <f t="shared" si="6"/>
        <v>0</v>
      </c>
      <c r="J26" s="23">
        <f t="shared" si="6"/>
        <v>5155.22</v>
      </c>
      <c r="K26" s="87">
        <f>(GENERO!H26+GENERO!I26)-J26</f>
        <v>0</v>
      </c>
      <c r="L26" s="25"/>
      <c r="M26" s="24"/>
      <c r="N26" s="24">
        <f t="shared" si="1"/>
        <v>5155.2</v>
      </c>
    </row>
    <row r="27" spans="1:14" ht="15" customHeight="1">
      <c r="B27" s="19" t="str">
        <f>'Procedentes UE'!B27</f>
        <v>León</v>
      </c>
      <c r="C27" s="20">
        <f t="shared" si="5"/>
        <v>3716.81</v>
      </c>
      <c r="D27" s="21">
        <f t="shared" si="5"/>
        <v>2762.95</v>
      </c>
      <c r="E27" s="21">
        <f t="shared" si="5"/>
        <v>324.58999999999997</v>
      </c>
      <c r="F27" s="21">
        <f t="shared" si="5"/>
        <v>629.27</v>
      </c>
      <c r="G27" s="22">
        <f t="shared" si="2"/>
        <v>748.99</v>
      </c>
      <c r="H27" s="21">
        <f t="shared" si="3"/>
        <v>0</v>
      </c>
      <c r="I27" s="21">
        <f t="shared" si="6"/>
        <v>0</v>
      </c>
      <c r="J27" s="23">
        <f t="shared" si="6"/>
        <v>4465.8100000000004</v>
      </c>
      <c r="K27" s="87">
        <f>(GENERO!H27+GENERO!I27)-J27</f>
        <v>0</v>
      </c>
      <c r="L27" s="25"/>
      <c r="M27" s="24"/>
      <c r="N27" s="24">
        <f t="shared" si="1"/>
        <v>4465.8</v>
      </c>
    </row>
    <row r="28" spans="1:14" ht="15" customHeight="1">
      <c r="B28" s="19" t="str">
        <f>'Procedentes UE'!B28</f>
        <v>Palencia</v>
      </c>
      <c r="C28" s="20">
        <f t="shared" si="5"/>
        <v>1664.45</v>
      </c>
      <c r="D28" s="21">
        <f t="shared" si="5"/>
        <v>1249.95</v>
      </c>
      <c r="E28" s="21">
        <f t="shared" si="5"/>
        <v>227.09</v>
      </c>
      <c r="F28" s="21">
        <f t="shared" si="5"/>
        <v>187.4</v>
      </c>
      <c r="G28" s="22">
        <f t="shared" si="2"/>
        <v>273.31</v>
      </c>
      <c r="H28" s="21">
        <f t="shared" si="3"/>
        <v>0</v>
      </c>
      <c r="I28" s="21">
        <f t="shared" si="6"/>
        <v>0</v>
      </c>
      <c r="J28" s="23">
        <f t="shared" si="6"/>
        <v>1937.77</v>
      </c>
      <c r="K28" s="87">
        <f>(GENERO!H28+GENERO!I28)-J28</f>
        <v>-9.9999999999909051E-3</v>
      </c>
      <c r="L28" s="25"/>
      <c r="M28" s="24"/>
      <c r="N28" s="24">
        <f t="shared" si="1"/>
        <v>1937.75</v>
      </c>
    </row>
    <row r="29" spans="1:14" ht="15" customHeight="1">
      <c r="B29" s="19" t="str">
        <f>'Procedentes UE'!B29</f>
        <v>Salamanca</v>
      </c>
      <c r="C29" s="20">
        <f t="shared" si="5"/>
        <v>2638.5</v>
      </c>
      <c r="D29" s="21">
        <f t="shared" si="5"/>
        <v>2109</v>
      </c>
      <c r="E29" s="21">
        <f t="shared" si="5"/>
        <v>100.09</v>
      </c>
      <c r="F29" s="21">
        <f t="shared" si="5"/>
        <v>429.4</v>
      </c>
      <c r="G29" s="22">
        <f t="shared" si="2"/>
        <v>550.04</v>
      </c>
      <c r="H29" s="21">
        <f t="shared" si="3"/>
        <v>0</v>
      </c>
      <c r="I29" s="21">
        <f t="shared" si="6"/>
        <v>0</v>
      </c>
      <c r="J29" s="23">
        <f t="shared" si="6"/>
        <v>3188.54</v>
      </c>
      <c r="K29" s="87">
        <f>(GENERO!H29+GENERO!I29)-J29</f>
        <v>-1.0000000000218279E-2</v>
      </c>
      <c r="L29" s="25"/>
      <c r="M29" s="24"/>
      <c r="N29" s="24">
        <f t="shared" si="1"/>
        <v>3188.53</v>
      </c>
    </row>
    <row r="30" spans="1:14" ht="15" customHeight="1">
      <c r="B30" s="19" t="str">
        <f>'Procedentes UE'!B30</f>
        <v>Segovia</v>
      </c>
      <c r="C30" s="20">
        <f t="shared" si="5"/>
        <v>2660.31</v>
      </c>
      <c r="D30" s="21">
        <f t="shared" si="5"/>
        <v>2114.5</v>
      </c>
      <c r="E30" s="21">
        <f t="shared" si="5"/>
        <v>223.77</v>
      </c>
      <c r="F30" s="21">
        <f t="shared" si="5"/>
        <v>322.04000000000002</v>
      </c>
      <c r="G30" s="22">
        <f t="shared" si="2"/>
        <v>335.9</v>
      </c>
      <c r="H30" s="21">
        <f t="shared" si="3"/>
        <v>0</v>
      </c>
      <c r="I30" s="21">
        <f t="shared" si="6"/>
        <v>0</v>
      </c>
      <c r="J30" s="23">
        <f t="shared" si="6"/>
        <v>2996.22</v>
      </c>
      <c r="K30" s="87">
        <f>(GENERO!H30+GENERO!I30)-J30</f>
        <v>0</v>
      </c>
      <c r="L30" s="25"/>
      <c r="M30" s="24"/>
      <c r="N30" s="24">
        <f t="shared" si="1"/>
        <v>2996.21</v>
      </c>
    </row>
    <row r="31" spans="1:14" ht="15" customHeight="1">
      <c r="B31" s="19" t="str">
        <f>'Procedentes UE'!B31</f>
        <v>Soria</v>
      </c>
      <c r="C31" s="20">
        <f t="shared" si="5"/>
        <v>1865.54</v>
      </c>
      <c r="D31" s="21">
        <f t="shared" si="5"/>
        <v>1562.54</v>
      </c>
      <c r="E31" s="21">
        <f t="shared" si="5"/>
        <v>130.5</v>
      </c>
      <c r="F31" s="21">
        <f t="shared" si="5"/>
        <v>172.5</v>
      </c>
      <c r="G31" s="22">
        <f t="shared" si="2"/>
        <v>195.45</v>
      </c>
      <c r="H31" s="21">
        <f t="shared" si="3"/>
        <v>0</v>
      </c>
      <c r="I31" s="21">
        <f t="shared" si="6"/>
        <v>0</v>
      </c>
      <c r="J31" s="23">
        <f t="shared" si="6"/>
        <v>2061</v>
      </c>
      <c r="K31" s="87">
        <f>(GENERO!H31+GENERO!I31)-J31</f>
        <v>-1.0000000000218279E-2</v>
      </c>
      <c r="L31" s="25"/>
      <c r="M31" s="24"/>
      <c r="N31" s="24">
        <f t="shared" si="1"/>
        <v>2060.9899999999998</v>
      </c>
    </row>
    <row r="32" spans="1:14" ht="15" customHeight="1">
      <c r="B32" s="19" t="str">
        <f>'Procedentes UE'!B32</f>
        <v>Valladolid</v>
      </c>
      <c r="C32" s="20">
        <f t="shared" si="5"/>
        <v>4974.13</v>
      </c>
      <c r="D32" s="21">
        <f t="shared" si="5"/>
        <v>4024</v>
      </c>
      <c r="E32" s="21">
        <f t="shared" si="5"/>
        <v>268.13</v>
      </c>
      <c r="F32" s="21">
        <f t="shared" si="5"/>
        <v>682</v>
      </c>
      <c r="G32" s="22">
        <f t="shared" si="2"/>
        <v>829.04</v>
      </c>
      <c r="H32" s="21">
        <f t="shared" si="3"/>
        <v>0</v>
      </c>
      <c r="I32" s="21">
        <f t="shared" si="6"/>
        <v>0</v>
      </c>
      <c r="J32" s="23">
        <f t="shared" si="6"/>
        <v>5803.18</v>
      </c>
      <c r="K32" s="87">
        <f>(GENERO!H32+GENERO!I32)-J32</f>
        <v>-1.0000000000218279E-2</v>
      </c>
      <c r="L32" s="25"/>
      <c r="M32" s="24"/>
      <c r="N32" s="24">
        <f t="shared" si="1"/>
        <v>5803.17</v>
      </c>
    </row>
    <row r="33" spans="1:14" ht="15" customHeight="1">
      <c r="B33" s="19" t="str">
        <f>'Procedentes UE'!B33</f>
        <v>Zamora</v>
      </c>
      <c r="C33" s="20">
        <f t="shared" si="5"/>
        <v>781.09</v>
      </c>
      <c r="D33" s="21">
        <f t="shared" si="5"/>
        <v>544.67999999999995</v>
      </c>
      <c r="E33" s="21">
        <f t="shared" si="5"/>
        <v>148.5</v>
      </c>
      <c r="F33" s="21">
        <f t="shared" si="5"/>
        <v>87.9</v>
      </c>
      <c r="G33" s="22">
        <f t="shared" si="2"/>
        <v>195</v>
      </c>
      <c r="H33" s="21">
        <f t="shared" si="3"/>
        <v>0</v>
      </c>
      <c r="I33" s="21">
        <f t="shared" si="6"/>
        <v>0</v>
      </c>
      <c r="J33" s="23">
        <f t="shared" si="6"/>
        <v>976.09</v>
      </c>
      <c r="K33" s="87">
        <f>(GENERO!H33+GENERO!I33)-J33</f>
        <v>-9.9999999999909051E-3</v>
      </c>
      <c r="L33" s="25"/>
      <c r="M33" s="24"/>
      <c r="N33" s="24">
        <f t="shared" si="1"/>
        <v>976.07999999999993</v>
      </c>
    </row>
    <row r="34" spans="1:14" ht="15" customHeight="1">
      <c r="A34" s="18"/>
      <c r="B34" s="26" t="str">
        <f>'Procedentes UE'!B34</f>
        <v>CASTILLA Y LEÓN</v>
      </c>
      <c r="C34" s="27">
        <f t="shared" si="5"/>
        <v>24215.95</v>
      </c>
      <c r="D34" s="28">
        <f t="shared" si="5"/>
        <v>19312.22</v>
      </c>
      <c r="E34" s="28">
        <f t="shared" si="5"/>
        <v>1724.9</v>
      </c>
      <c r="F34" s="28">
        <f t="shared" si="5"/>
        <v>3178.81</v>
      </c>
      <c r="G34" s="29">
        <f t="shared" si="2"/>
        <v>4092.13</v>
      </c>
      <c r="H34" s="28">
        <f t="shared" si="3"/>
        <v>0</v>
      </c>
      <c r="I34" s="28">
        <f t="shared" si="6"/>
        <v>0</v>
      </c>
      <c r="J34" s="30">
        <f t="shared" si="6"/>
        <v>28308.09</v>
      </c>
      <c r="K34" s="87">
        <f>(GENERO!H34+GENERO!I34)-J34</f>
        <v>-9.9999999983992893E-3</v>
      </c>
      <c r="L34" s="25"/>
      <c r="M34" s="31"/>
      <c r="N34" s="24">
        <f t="shared" si="1"/>
        <v>28308.060000000005</v>
      </c>
    </row>
    <row r="35" spans="1:14" ht="15" customHeight="1">
      <c r="B35" s="19" t="str">
        <f>'Procedentes UE'!B35</f>
        <v>Albacete</v>
      </c>
      <c r="C35" s="20">
        <f t="shared" si="5"/>
        <v>4830.04</v>
      </c>
      <c r="D35" s="21">
        <f t="shared" si="5"/>
        <v>2336.1799999999998</v>
      </c>
      <c r="E35" s="21">
        <f t="shared" si="5"/>
        <v>2197.36</v>
      </c>
      <c r="F35" s="21">
        <f t="shared" si="5"/>
        <v>296.5</v>
      </c>
      <c r="G35" s="22">
        <f t="shared" si="2"/>
        <v>642.59</v>
      </c>
      <c r="H35" s="21">
        <f t="shared" si="3"/>
        <v>0</v>
      </c>
      <c r="I35" s="21">
        <f t="shared" si="6"/>
        <v>0</v>
      </c>
      <c r="J35" s="23">
        <f t="shared" si="6"/>
        <v>5472.63</v>
      </c>
      <c r="K35" s="87">
        <f>(GENERO!H35+GENERO!I35)-J35</f>
        <v>0</v>
      </c>
      <c r="L35" s="25"/>
      <c r="M35" s="24"/>
      <c r="N35" s="24">
        <f t="shared" si="1"/>
        <v>5472.63</v>
      </c>
    </row>
    <row r="36" spans="1:14" ht="15" customHeight="1">
      <c r="B36" s="19" t="str">
        <f>'Procedentes UE'!B36</f>
        <v>Ciudad Real</v>
      </c>
      <c r="C36" s="20">
        <f t="shared" si="5"/>
        <v>3485.18</v>
      </c>
      <c r="D36" s="21">
        <f t="shared" si="5"/>
        <v>2111.7199999999998</v>
      </c>
      <c r="E36" s="21">
        <f t="shared" si="5"/>
        <v>1077.27</v>
      </c>
      <c r="F36" s="21">
        <f t="shared" si="5"/>
        <v>296.18</v>
      </c>
      <c r="G36" s="22">
        <f t="shared" si="2"/>
        <v>847.36</v>
      </c>
      <c r="H36" s="21">
        <f t="shared" si="3"/>
        <v>0</v>
      </c>
      <c r="I36" s="21">
        <f t="shared" si="6"/>
        <v>0</v>
      </c>
      <c r="J36" s="23">
        <f t="shared" si="6"/>
        <v>4332.54</v>
      </c>
      <c r="K36" s="87">
        <f>(GENERO!H36+GENERO!I36)-J36</f>
        <v>-9.999999999308784E-3</v>
      </c>
      <c r="L36" s="25"/>
      <c r="M36" s="24"/>
      <c r="N36" s="24">
        <f t="shared" si="1"/>
        <v>4332.53</v>
      </c>
    </row>
    <row r="37" spans="1:14" ht="15" customHeight="1">
      <c r="B37" s="19" t="str">
        <f>'Procedentes UE'!B37</f>
        <v>Cuenca</v>
      </c>
      <c r="C37" s="20">
        <f t="shared" si="5"/>
        <v>3586.22</v>
      </c>
      <c r="D37" s="21">
        <f t="shared" si="5"/>
        <v>2325.81</v>
      </c>
      <c r="E37" s="21">
        <f t="shared" si="5"/>
        <v>988</v>
      </c>
      <c r="F37" s="21">
        <f t="shared" si="5"/>
        <v>272.39999999999998</v>
      </c>
      <c r="G37" s="22">
        <f t="shared" si="2"/>
        <v>503.09</v>
      </c>
      <c r="H37" s="21">
        <f t="shared" si="3"/>
        <v>0</v>
      </c>
      <c r="I37" s="21">
        <f t="shared" si="6"/>
        <v>0</v>
      </c>
      <c r="J37" s="23">
        <f t="shared" si="6"/>
        <v>4089.31</v>
      </c>
      <c r="K37" s="87">
        <f>(GENERO!H37+GENERO!I37)-J37</f>
        <v>0</v>
      </c>
      <c r="L37" s="25"/>
      <c r="M37" s="24"/>
      <c r="N37" s="24">
        <f t="shared" si="1"/>
        <v>4089.3</v>
      </c>
    </row>
    <row r="38" spans="1:14" ht="15" customHeight="1">
      <c r="B38" s="19" t="str">
        <f>'Procedentes UE'!B38</f>
        <v>Guadalajara</v>
      </c>
      <c r="C38" s="20">
        <f t="shared" ref="C38:F53" si="7">C107</f>
        <v>4571.8100000000004</v>
      </c>
      <c r="D38" s="21">
        <f t="shared" si="7"/>
        <v>4046.81</v>
      </c>
      <c r="E38" s="21">
        <f t="shared" si="7"/>
        <v>178.77</v>
      </c>
      <c r="F38" s="21">
        <f t="shared" si="7"/>
        <v>346.22</v>
      </c>
      <c r="G38" s="22">
        <f t="shared" si="2"/>
        <v>688.63</v>
      </c>
      <c r="H38" s="21">
        <f t="shared" si="3"/>
        <v>0</v>
      </c>
      <c r="I38" s="21">
        <f t="shared" si="6"/>
        <v>0</v>
      </c>
      <c r="J38" s="23">
        <f t="shared" si="6"/>
        <v>5260.45</v>
      </c>
      <c r="K38" s="87">
        <f>(GENERO!H38+GENERO!I38)-J38</f>
        <v>0</v>
      </c>
      <c r="L38" s="25"/>
      <c r="M38" s="24"/>
      <c r="N38" s="24">
        <f t="shared" si="1"/>
        <v>5260.43</v>
      </c>
    </row>
    <row r="39" spans="1:14" ht="15" customHeight="1">
      <c r="B39" s="19" t="str">
        <f>'Procedentes UE'!B39</f>
        <v>Toledo</v>
      </c>
      <c r="C39" s="20">
        <f t="shared" si="7"/>
        <v>8324.77</v>
      </c>
      <c r="D39" s="21">
        <f t="shared" si="7"/>
        <v>6796.4</v>
      </c>
      <c r="E39" s="21">
        <f t="shared" si="7"/>
        <v>854</v>
      </c>
      <c r="F39" s="21">
        <f t="shared" si="7"/>
        <v>674.36</v>
      </c>
      <c r="G39" s="22">
        <f t="shared" si="2"/>
        <v>2078</v>
      </c>
      <c r="H39" s="21">
        <f t="shared" si="3"/>
        <v>0</v>
      </c>
      <c r="I39" s="21">
        <f t="shared" ref="I39:J54" si="8">K108</f>
        <v>0</v>
      </c>
      <c r="J39" s="23">
        <f t="shared" si="8"/>
        <v>10402.77</v>
      </c>
      <c r="K39" s="87">
        <f>(GENERO!H39+GENERO!I39)-J39</f>
        <v>-1.0000000000218279E-2</v>
      </c>
      <c r="L39" s="25"/>
      <c r="M39" s="24"/>
      <c r="N39" s="24">
        <f t="shared" si="1"/>
        <v>10402.76</v>
      </c>
    </row>
    <row r="40" spans="1:14" ht="15" customHeight="1">
      <c r="A40" s="18"/>
      <c r="B40" s="26" t="str">
        <f>'Procedentes UE'!B40</f>
        <v>CAST.-LA MANCHA</v>
      </c>
      <c r="C40" s="27">
        <f t="shared" si="7"/>
        <v>24798.04</v>
      </c>
      <c r="D40" s="28">
        <f t="shared" si="7"/>
        <v>17616.95</v>
      </c>
      <c r="E40" s="28">
        <f t="shared" si="7"/>
        <v>5295.4</v>
      </c>
      <c r="F40" s="28">
        <f t="shared" si="7"/>
        <v>1885.68</v>
      </c>
      <c r="G40" s="29">
        <f t="shared" si="2"/>
        <v>4759.68</v>
      </c>
      <c r="H40" s="28">
        <f t="shared" si="3"/>
        <v>0</v>
      </c>
      <c r="I40" s="28">
        <f t="shared" si="8"/>
        <v>0</v>
      </c>
      <c r="J40" s="30">
        <f t="shared" si="8"/>
        <v>29557.72</v>
      </c>
      <c r="K40" s="87">
        <f>(GENERO!H40+GENERO!I40)-J40</f>
        <v>0</v>
      </c>
      <c r="L40" s="25"/>
      <c r="M40" s="31"/>
      <c r="N40" s="24">
        <f t="shared" si="1"/>
        <v>29557.71</v>
      </c>
    </row>
    <row r="41" spans="1:14" ht="15" customHeight="1">
      <c r="B41" s="19" t="str">
        <f>'Procedentes UE'!B41</f>
        <v>Barcelona</v>
      </c>
      <c r="C41" s="20">
        <f t="shared" si="7"/>
        <v>216466.59</v>
      </c>
      <c r="D41" s="21">
        <f t="shared" si="7"/>
        <v>191270.54</v>
      </c>
      <c r="E41" s="21">
        <f t="shared" si="7"/>
        <v>2489.59</v>
      </c>
      <c r="F41" s="21">
        <f t="shared" si="7"/>
        <v>22706.45</v>
      </c>
      <c r="G41" s="22">
        <f t="shared" si="2"/>
        <v>40986.629999999997</v>
      </c>
      <c r="H41" s="21">
        <f t="shared" si="3"/>
        <v>185.81</v>
      </c>
      <c r="I41" s="21">
        <f t="shared" si="8"/>
        <v>0</v>
      </c>
      <c r="J41" s="23">
        <f t="shared" si="8"/>
        <v>257639.04000000001</v>
      </c>
      <c r="K41" s="87">
        <f>(GENERO!H41+GENERO!I41)-J41</f>
        <v>0</v>
      </c>
      <c r="L41" s="25"/>
      <c r="M41" s="24"/>
      <c r="N41" s="24">
        <f t="shared" si="1"/>
        <v>257639.02000000002</v>
      </c>
    </row>
    <row r="42" spans="1:14" ht="15" customHeight="1">
      <c r="B42" s="19" t="str">
        <f>'Procedentes UE'!B42</f>
        <v>Girona</v>
      </c>
      <c r="C42" s="20">
        <f t="shared" si="7"/>
        <v>33682.81</v>
      </c>
      <c r="D42" s="21">
        <f t="shared" si="7"/>
        <v>29556.5</v>
      </c>
      <c r="E42" s="21">
        <f t="shared" si="7"/>
        <v>1920.81</v>
      </c>
      <c r="F42" s="21">
        <f t="shared" si="7"/>
        <v>2205.5</v>
      </c>
      <c r="G42" s="22">
        <f t="shared" si="2"/>
        <v>4308.04</v>
      </c>
      <c r="H42" s="21">
        <f t="shared" si="3"/>
        <v>134.22000000000003</v>
      </c>
      <c r="I42" s="21">
        <f t="shared" si="8"/>
        <v>0</v>
      </c>
      <c r="J42" s="23">
        <f t="shared" si="8"/>
        <v>38125.089999999997</v>
      </c>
      <c r="K42" s="87">
        <f>(GENERO!H42+GENERO!I42)-J42</f>
        <v>0</v>
      </c>
      <c r="L42" s="25"/>
      <c r="M42" s="24"/>
      <c r="N42" s="24">
        <f t="shared" si="1"/>
        <v>38125.07</v>
      </c>
    </row>
    <row r="43" spans="1:14" ht="15" customHeight="1">
      <c r="B43" s="19" t="str">
        <f>'Procedentes UE'!B43</f>
        <v>Lleida</v>
      </c>
      <c r="C43" s="20">
        <f t="shared" si="7"/>
        <v>16424.36</v>
      </c>
      <c r="D43" s="21">
        <f t="shared" si="7"/>
        <v>12687.72</v>
      </c>
      <c r="E43" s="21">
        <f t="shared" si="7"/>
        <v>3269.27</v>
      </c>
      <c r="F43" s="21">
        <f t="shared" si="7"/>
        <v>467.36</v>
      </c>
      <c r="G43" s="22">
        <f t="shared" si="2"/>
        <v>1874.45</v>
      </c>
      <c r="H43" s="21">
        <f t="shared" si="3"/>
        <v>0</v>
      </c>
      <c r="I43" s="21">
        <f t="shared" si="8"/>
        <v>0</v>
      </c>
      <c r="J43" s="23">
        <f t="shared" si="8"/>
        <v>18298.810000000001</v>
      </c>
      <c r="K43" s="87">
        <f>(GENERO!H43+GENERO!I43)-J43</f>
        <v>0</v>
      </c>
      <c r="L43" s="25"/>
      <c r="M43" s="24"/>
      <c r="N43" s="24">
        <f t="shared" si="1"/>
        <v>18298.8</v>
      </c>
    </row>
    <row r="44" spans="1:14" ht="15" customHeight="1">
      <c r="B44" s="19" t="str">
        <f>'Procedentes UE'!B44</f>
        <v>Tarragona</v>
      </c>
      <c r="C44" s="20">
        <f t="shared" si="7"/>
        <v>21567.59</v>
      </c>
      <c r="D44" s="21">
        <f t="shared" si="7"/>
        <v>17608.63</v>
      </c>
      <c r="E44" s="21">
        <f t="shared" si="7"/>
        <v>2680</v>
      </c>
      <c r="F44" s="21">
        <f t="shared" si="7"/>
        <v>1278.95</v>
      </c>
      <c r="G44" s="22">
        <f t="shared" si="2"/>
        <v>3940.81</v>
      </c>
      <c r="H44" s="21">
        <f t="shared" si="3"/>
        <v>170.99</v>
      </c>
      <c r="I44" s="21">
        <f t="shared" si="8"/>
        <v>0</v>
      </c>
      <c r="J44" s="23">
        <f t="shared" si="8"/>
        <v>25679.4</v>
      </c>
      <c r="K44" s="87">
        <f>(GENERO!H44+GENERO!I44)-J44</f>
        <v>0</v>
      </c>
      <c r="L44" s="25"/>
      <c r="M44" s="24"/>
      <c r="N44" s="24">
        <f t="shared" si="1"/>
        <v>25679.380000000005</v>
      </c>
    </row>
    <row r="45" spans="1:14" ht="15" customHeight="1">
      <c r="A45" s="18"/>
      <c r="B45" s="26" t="str">
        <f>'Procedentes UE'!B45</f>
        <v>CATALUÑA</v>
      </c>
      <c r="C45" s="27">
        <f t="shared" si="7"/>
        <v>288141.36</v>
      </c>
      <c r="D45" s="28">
        <f t="shared" si="7"/>
        <v>251123.4</v>
      </c>
      <c r="E45" s="28">
        <f t="shared" si="7"/>
        <v>10359.68</v>
      </c>
      <c r="F45" s="28">
        <f t="shared" si="7"/>
        <v>26658.27</v>
      </c>
      <c r="G45" s="29">
        <f t="shared" si="2"/>
        <v>51109.95</v>
      </c>
      <c r="H45" s="28">
        <f t="shared" si="3"/>
        <v>491.03</v>
      </c>
      <c r="I45" s="28">
        <f t="shared" si="8"/>
        <v>0</v>
      </c>
      <c r="J45" s="30">
        <f t="shared" si="8"/>
        <v>339742.36</v>
      </c>
      <c r="K45" s="87">
        <f>(GENERO!H45+GENERO!I45)-J45</f>
        <v>0</v>
      </c>
      <c r="L45" s="25"/>
      <c r="M45" s="31"/>
      <c r="N45" s="24">
        <f t="shared" si="1"/>
        <v>339742.33</v>
      </c>
    </row>
    <row r="46" spans="1:14" ht="15" customHeight="1">
      <c r="B46" s="19" t="str">
        <f>'Procedentes UE'!B46</f>
        <v>Alicante</v>
      </c>
      <c r="C46" s="20">
        <f t="shared" si="7"/>
        <v>40858.629999999997</v>
      </c>
      <c r="D46" s="21">
        <f t="shared" si="7"/>
        <v>32462.400000000001</v>
      </c>
      <c r="E46" s="21">
        <f t="shared" si="7"/>
        <v>6089.54</v>
      </c>
      <c r="F46" s="21">
        <f t="shared" si="7"/>
        <v>2306.6799999999998</v>
      </c>
      <c r="G46" s="22">
        <f t="shared" si="2"/>
        <v>13976.59</v>
      </c>
      <c r="H46" s="21">
        <f t="shared" si="3"/>
        <v>178.72</v>
      </c>
      <c r="I46" s="21">
        <f t="shared" si="8"/>
        <v>0</v>
      </c>
      <c r="J46" s="23">
        <f t="shared" si="8"/>
        <v>55013.95</v>
      </c>
      <c r="K46" s="87">
        <f>(GENERO!H46+GENERO!I46)-J46</f>
        <v>0</v>
      </c>
      <c r="L46" s="25"/>
      <c r="M46" s="24"/>
      <c r="N46" s="24">
        <f t="shared" si="1"/>
        <v>55013.930000000008</v>
      </c>
    </row>
    <row r="47" spans="1:14" ht="15" customHeight="1">
      <c r="B47" s="19" t="str">
        <f>'Procedentes UE'!B47</f>
        <v>Castellón</v>
      </c>
      <c r="C47" s="20">
        <f t="shared" si="7"/>
        <v>10732.72</v>
      </c>
      <c r="D47" s="21">
        <f t="shared" si="7"/>
        <v>7364.59</v>
      </c>
      <c r="E47" s="21">
        <f t="shared" si="7"/>
        <v>2937.09</v>
      </c>
      <c r="F47" s="21">
        <f t="shared" si="7"/>
        <v>431.04</v>
      </c>
      <c r="G47" s="22">
        <f t="shared" si="2"/>
        <v>1897</v>
      </c>
      <c r="H47" s="21">
        <f t="shared" si="3"/>
        <v>127.9</v>
      </c>
      <c r="I47" s="21">
        <f t="shared" si="8"/>
        <v>0</v>
      </c>
      <c r="J47" s="23">
        <f t="shared" si="8"/>
        <v>12757.63</v>
      </c>
      <c r="K47" s="87">
        <f>(GENERO!H47+GENERO!I47)-J47</f>
        <v>-1.0000000000218279E-2</v>
      </c>
      <c r="L47" s="25"/>
      <c r="M47" s="24"/>
      <c r="N47" s="24">
        <f t="shared" si="1"/>
        <v>12757.62</v>
      </c>
    </row>
    <row r="48" spans="1:14" ht="15" customHeight="1">
      <c r="B48" s="19" t="str">
        <f>'Procedentes UE'!B48</f>
        <v>Valencia</v>
      </c>
      <c r="C48" s="20">
        <f t="shared" si="7"/>
        <v>45563.59</v>
      </c>
      <c r="D48" s="21">
        <f t="shared" si="7"/>
        <v>32969.31</v>
      </c>
      <c r="E48" s="21">
        <f t="shared" si="7"/>
        <v>7730</v>
      </c>
      <c r="F48" s="21">
        <f t="shared" si="7"/>
        <v>4864.2700000000004</v>
      </c>
      <c r="G48" s="22">
        <f t="shared" si="2"/>
        <v>12289.400000000001</v>
      </c>
      <c r="H48" s="21">
        <f t="shared" si="3"/>
        <v>37.950000000000003</v>
      </c>
      <c r="I48" s="21">
        <f t="shared" si="8"/>
        <v>0</v>
      </c>
      <c r="J48" s="23">
        <f t="shared" si="8"/>
        <v>57890.95</v>
      </c>
      <c r="K48" s="87">
        <f>(GENERO!H48+GENERO!I48)-J48</f>
        <v>0</v>
      </c>
      <c r="L48" s="25"/>
      <c r="M48" s="24"/>
      <c r="N48" s="24">
        <f t="shared" si="1"/>
        <v>57890.93</v>
      </c>
    </row>
    <row r="49" spans="1:14" ht="15" customHeight="1">
      <c r="A49" s="18"/>
      <c r="B49" s="26" t="str">
        <f>'Procedentes UE'!B49</f>
        <v>C. VALENCIANA</v>
      </c>
      <c r="C49" s="27">
        <f t="shared" si="7"/>
        <v>97154.95</v>
      </c>
      <c r="D49" s="28">
        <f t="shared" si="7"/>
        <v>72796.31</v>
      </c>
      <c r="E49" s="28">
        <f t="shared" si="7"/>
        <v>16756.63</v>
      </c>
      <c r="F49" s="28">
        <f t="shared" si="7"/>
        <v>7602</v>
      </c>
      <c r="G49" s="29">
        <f t="shared" si="2"/>
        <v>28162.99</v>
      </c>
      <c r="H49" s="28">
        <f t="shared" si="3"/>
        <v>344.59</v>
      </c>
      <c r="I49" s="28">
        <f t="shared" si="8"/>
        <v>0</v>
      </c>
      <c r="J49" s="30">
        <f t="shared" si="8"/>
        <v>125662.54</v>
      </c>
      <c r="K49" s="87">
        <f>(GENERO!H49+GENERO!I49)-J49</f>
        <v>0</v>
      </c>
      <c r="L49" s="25"/>
      <c r="M49" s="31"/>
      <c r="N49" s="24">
        <f t="shared" si="1"/>
        <v>125662.52</v>
      </c>
    </row>
    <row r="50" spans="1:14" ht="15" customHeight="1">
      <c r="B50" s="19" t="str">
        <f>'Procedentes UE'!B50</f>
        <v>Badajoz</v>
      </c>
      <c r="C50" s="20">
        <f t="shared" si="7"/>
        <v>2113.2199999999998</v>
      </c>
      <c r="D50" s="21">
        <f t="shared" si="7"/>
        <v>1492.54</v>
      </c>
      <c r="E50" s="21">
        <f t="shared" si="7"/>
        <v>291.04000000000002</v>
      </c>
      <c r="F50" s="21">
        <f t="shared" si="7"/>
        <v>329.63</v>
      </c>
      <c r="G50" s="22">
        <f t="shared" si="2"/>
        <v>901.22</v>
      </c>
      <c r="H50" s="21">
        <f t="shared" si="3"/>
        <v>0</v>
      </c>
      <c r="I50" s="21">
        <f t="shared" si="8"/>
        <v>0</v>
      </c>
      <c r="J50" s="23">
        <f t="shared" si="8"/>
        <v>3014.45</v>
      </c>
      <c r="K50" s="87">
        <f>(GENERO!H50+GENERO!I50)-J50</f>
        <v>0</v>
      </c>
      <c r="L50" s="25"/>
      <c r="M50" s="24"/>
      <c r="N50" s="24">
        <f t="shared" si="1"/>
        <v>3014.4300000000003</v>
      </c>
    </row>
    <row r="51" spans="1:14" ht="15" customHeight="1">
      <c r="B51" s="19" t="str">
        <f>'Procedentes UE'!B51</f>
        <v>Cáceres</v>
      </c>
      <c r="C51" s="20">
        <f t="shared" si="7"/>
        <v>2883.54</v>
      </c>
      <c r="D51" s="21">
        <f t="shared" si="7"/>
        <v>1149.4000000000001</v>
      </c>
      <c r="E51" s="21">
        <f t="shared" si="7"/>
        <v>1507.22</v>
      </c>
      <c r="F51" s="21">
        <f t="shared" si="7"/>
        <v>226.9</v>
      </c>
      <c r="G51" s="22">
        <f t="shared" si="2"/>
        <v>632.59</v>
      </c>
      <c r="H51" s="21">
        <f t="shared" si="3"/>
        <v>0</v>
      </c>
      <c r="I51" s="21">
        <f t="shared" si="8"/>
        <v>0</v>
      </c>
      <c r="J51" s="23">
        <f t="shared" si="8"/>
        <v>3516.13</v>
      </c>
      <c r="K51" s="87">
        <f>(GENERO!H51+GENERO!I51)-J51</f>
        <v>0</v>
      </c>
      <c r="L51" s="25"/>
      <c r="M51" s="24"/>
      <c r="N51" s="24">
        <f t="shared" si="1"/>
        <v>3516.11</v>
      </c>
    </row>
    <row r="52" spans="1:14" ht="15" customHeight="1">
      <c r="A52" s="18"/>
      <c r="B52" s="26" t="str">
        <f>'Procedentes UE'!B52</f>
        <v>EXTREMADURA</v>
      </c>
      <c r="C52" s="27">
        <f t="shared" si="7"/>
        <v>4996.7700000000004</v>
      </c>
      <c r="D52" s="28">
        <f t="shared" si="7"/>
        <v>2641.95</v>
      </c>
      <c r="E52" s="28">
        <f t="shared" si="7"/>
        <v>1798.27</v>
      </c>
      <c r="F52" s="28">
        <f t="shared" si="7"/>
        <v>556.54</v>
      </c>
      <c r="G52" s="29">
        <f t="shared" si="2"/>
        <v>1533.81</v>
      </c>
      <c r="H52" s="28">
        <f t="shared" si="3"/>
        <v>0</v>
      </c>
      <c r="I52" s="28">
        <f t="shared" si="8"/>
        <v>0</v>
      </c>
      <c r="J52" s="30">
        <f t="shared" si="8"/>
        <v>6530.59</v>
      </c>
      <c r="K52" s="87">
        <f>(GENERO!H52+GENERO!I52)-J52</f>
        <v>-1.0000000000218279E-2</v>
      </c>
      <c r="L52" s="25"/>
      <c r="M52" s="31"/>
      <c r="N52" s="24">
        <f t="shared" si="1"/>
        <v>6530.57</v>
      </c>
    </row>
    <row r="53" spans="1:14" ht="15" customHeight="1">
      <c r="B53" s="19" t="str">
        <f>'Procedentes UE'!B53</f>
        <v>A Coruña</v>
      </c>
      <c r="C53" s="20">
        <f t="shared" si="7"/>
        <v>7670.36</v>
      </c>
      <c r="D53" s="21">
        <f t="shared" si="7"/>
        <v>6179.04</v>
      </c>
      <c r="E53" s="21">
        <f t="shared" si="7"/>
        <v>251.95</v>
      </c>
      <c r="F53" s="21">
        <f t="shared" si="7"/>
        <v>1239.3599999999999</v>
      </c>
      <c r="G53" s="22">
        <f t="shared" si="2"/>
        <v>1811.9</v>
      </c>
      <c r="H53" s="21">
        <f t="shared" si="3"/>
        <v>330.81</v>
      </c>
      <c r="I53" s="21">
        <f t="shared" si="8"/>
        <v>0</v>
      </c>
      <c r="J53" s="23">
        <f t="shared" si="8"/>
        <v>9813.09</v>
      </c>
      <c r="K53" s="87">
        <f>(GENERO!H53+GENERO!I53)-J53</f>
        <v>-9.9999999983992893E-3</v>
      </c>
      <c r="L53" s="25"/>
      <c r="M53" s="24"/>
      <c r="N53" s="24">
        <f t="shared" si="1"/>
        <v>9813.06</v>
      </c>
    </row>
    <row r="54" spans="1:14" ht="15" customHeight="1">
      <c r="B54" s="19" t="str">
        <f>'Procedentes UE'!B54</f>
        <v>Lugo</v>
      </c>
      <c r="C54" s="20">
        <f t="shared" ref="B54:F68" si="9">C123</f>
        <v>2716.4</v>
      </c>
      <c r="D54" s="21">
        <f t="shared" si="9"/>
        <v>2075.31</v>
      </c>
      <c r="E54" s="21">
        <f t="shared" si="9"/>
        <v>346.27</v>
      </c>
      <c r="F54" s="21">
        <f t="shared" si="9"/>
        <v>294.81</v>
      </c>
      <c r="G54" s="22">
        <f t="shared" si="2"/>
        <v>471.40000000000003</v>
      </c>
      <c r="H54" s="21">
        <f t="shared" si="3"/>
        <v>401.13</v>
      </c>
      <c r="I54" s="21">
        <f t="shared" si="8"/>
        <v>0</v>
      </c>
      <c r="J54" s="23">
        <f t="shared" si="8"/>
        <v>3588.95</v>
      </c>
      <c r="K54" s="87">
        <f>(GENERO!H54+GENERO!I54)-J54</f>
        <v>0</v>
      </c>
      <c r="L54" s="25"/>
      <c r="M54" s="24"/>
      <c r="N54" s="24">
        <f t="shared" si="1"/>
        <v>3588.92</v>
      </c>
    </row>
    <row r="55" spans="1:14" ht="15" customHeight="1">
      <c r="B55" s="19" t="str">
        <f>'Procedentes UE'!B55</f>
        <v>Ourense</v>
      </c>
      <c r="C55" s="20">
        <f t="shared" si="9"/>
        <v>2133.9499999999998</v>
      </c>
      <c r="D55" s="21">
        <f t="shared" si="9"/>
        <v>1746.04</v>
      </c>
      <c r="E55" s="21">
        <f t="shared" si="9"/>
        <v>34.9</v>
      </c>
      <c r="F55" s="21">
        <f t="shared" si="9"/>
        <v>353</v>
      </c>
      <c r="G55" s="22">
        <f t="shared" si="2"/>
        <v>488.09</v>
      </c>
      <c r="H55" s="21">
        <f t="shared" si="3"/>
        <v>0</v>
      </c>
      <c r="I55" s="21">
        <f t="shared" ref="I55:J68" si="10">K124</f>
        <v>0</v>
      </c>
      <c r="J55" s="23">
        <f t="shared" si="10"/>
        <v>2622.04</v>
      </c>
      <c r="K55" s="87">
        <f>(GENERO!H55+GENERO!I55)-J55</f>
        <v>-9.9999999997635314E-3</v>
      </c>
      <c r="L55" s="25"/>
      <c r="M55" s="24"/>
      <c r="N55" s="24">
        <f t="shared" si="1"/>
        <v>2622.03</v>
      </c>
    </row>
    <row r="56" spans="1:14" ht="15" customHeight="1">
      <c r="B56" s="19" t="str">
        <f>'Procedentes UE'!B56</f>
        <v>Pontevedra</v>
      </c>
      <c r="C56" s="20">
        <f t="shared" si="9"/>
        <v>5826.13</v>
      </c>
      <c r="D56" s="21">
        <f t="shared" si="9"/>
        <v>4911.5</v>
      </c>
      <c r="E56" s="21">
        <f t="shared" si="9"/>
        <v>71.180000000000007</v>
      </c>
      <c r="F56" s="21">
        <f t="shared" si="9"/>
        <v>843.45</v>
      </c>
      <c r="G56" s="22">
        <f t="shared" si="2"/>
        <v>1517.77</v>
      </c>
      <c r="H56" s="21">
        <f t="shared" si="3"/>
        <v>420.63</v>
      </c>
      <c r="I56" s="21">
        <f t="shared" si="10"/>
        <v>0</v>
      </c>
      <c r="J56" s="23">
        <f t="shared" si="10"/>
        <v>7764.54</v>
      </c>
      <c r="K56" s="87">
        <f>(GENERO!H56+GENERO!I56)-J56</f>
        <v>0</v>
      </c>
      <c r="L56" s="25"/>
      <c r="M56" s="24"/>
      <c r="N56" s="24">
        <f t="shared" si="1"/>
        <v>7764.53</v>
      </c>
    </row>
    <row r="57" spans="1:14" ht="15" customHeight="1">
      <c r="A57" s="18"/>
      <c r="B57" s="26" t="str">
        <f>'Procedentes UE'!B57</f>
        <v>GALICIA</v>
      </c>
      <c r="C57" s="27">
        <f t="shared" si="9"/>
        <v>18346.86</v>
      </c>
      <c r="D57" s="28">
        <f t="shared" si="9"/>
        <v>14911.9</v>
      </c>
      <c r="E57" s="28">
        <f t="shared" si="9"/>
        <v>704.31</v>
      </c>
      <c r="F57" s="28">
        <f t="shared" si="9"/>
        <v>2730.63</v>
      </c>
      <c r="G57" s="29">
        <f t="shared" si="2"/>
        <v>4289.17</v>
      </c>
      <c r="H57" s="28">
        <f t="shared" si="3"/>
        <v>1152.5899999999999</v>
      </c>
      <c r="I57" s="28">
        <f t="shared" si="10"/>
        <v>0</v>
      </c>
      <c r="J57" s="30">
        <f t="shared" si="10"/>
        <v>23788.63</v>
      </c>
      <c r="K57" s="87">
        <f>(GENERO!H57+GENERO!I57)-J57</f>
        <v>0</v>
      </c>
      <c r="L57" s="25"/>
      <c r="M57" s="31"/>
      <c r="N57" s="24">
        <f t="shared" si="1"/>
        <v>23788.600000000002</v>
      </c>
    </row>
    <row r="58" spans="1:14" ht="15" customHeight="1">
      <c r="B58" s="26" t="str">
        <f>'Procedentes UE'!B58</f>
        <v>C. DE MADRID</v>
      </c>
      <c r="C58" s="27">
        <f t="shared" si="9"/>
        <v>224281.59</v>
      </c>
      <c r="D58" s="28">
        <f t="shared" si="9"/>
        <v>184165.22</v>
      </c>
      <c r="E58" s="28">
        <f t="shared" si="9"/>
        <v>560</v>
      </c>
      <c r="F58" s="28">
        <f t="shared" si="9"/>
        <v>39556.36</v>
      </c>
      <c r="G58" s="29">
        <f t="shared" si="2"/>
        <v>36547.54</v>
      </c>
      <c r="H58" s="28">
        <f t="shared" si="3"/>
        <v>26.72</v>
      </c>
      <c r="I58" s="28">
        <f t="shared" si="10"/>
        <v>0</v>
      </c>
      <c r="J58" s="30">
        <f t="shared" si="10"/>
        <v>260855.86</v>
      </c>
      <c r="K58" s="87">
        <f>(GENERO!H58+GENERO!I58)-J58</f>
        <v>0</v>
      </c>
      <c r="L58" s="25"/>
      <c r="M58" s="31"/>
      <c r="N58" s="24">
        <f t="shared" si="1"/>
        <v>260855.84000000003</v>
      </c>
    </row>
    <row r="59" spans="1:14" ht="15" customHeight="1">
      <c r="B59" s="26" t="str">
        <f>'Procedentes UE'!B59</f>
        <v>R. DE MURCIA</v>
      </c>
      <c r="C59" s="27">
        <f t="shared" si="9"/>
        <v>71896.27</v>
      </c>
      <c r="D59" s="28">
        <f t="shared" si="9"/>
        <v>23075.95</v>
      </c>
      <c r="E59" s="28">
        <f t="shared" si="9"/>
        <v>45003</v>
      </c>
      <c r="F59" s="28">
        <f t="shared" si="9"/>
        <v>3817.31</v>
      </c>
      <c r="G59" s="29">
        <f t="shared" si="2"/>
        <v>6615.17</v>
      </c>
      <c r="H59" s="28">
        <f t="shared" si="3"/>
        <v>118.27</v>
      </c>
      <c r="I59" s="28">
        <f t="shared" si="10"/>
        <v>0</v>
      </c>
      <c r="J59" s="30">
        <f t="shared" si="10"/>
        <v>78629.72</v>
      </c>
      <c r="K59" s="87">
        <f>(GENERO!H59+GENERO!I59)-J59</f>
        <v>0</v>
      </c>
      <c r="L59" s="25"/>
      <c r="M59" s="31"/>
      <c r="N59" s="24">
        <f t="shared" si="1"/>
        <v>78629.7</v>
      </c>
    </row>
    <row r="60" spans="1:14" ht="15" customHeight="1">
      <c r="B60" s="26" t="str">
        <f>'Procedentes UE'!B60</f>
        <v>NAVARRA</v>
      </c>
      <c r="C60" s="27">
        <f t="shared" si="9"/>
        <v>14079.54</v>
      </c>
      <c r="D60" s="28">
        <f t="shared" si="9"/>
        <v>10434.040000000001</v>
      </c>
      <c r="E60" s="28">
        <f t="shared" si="9"/>
        <v>1998.77</v>
      </c>
      <c r="F60" s="28">
        <f t="shared" si="9"/>
        <v>1646.72</v>
      </c>
      <c r="G60" s="29">
        <f t="shared" si="2"/>
        <v>2510.54</v>
      </c>
      <c r="H60" s="28">
        <f t="shared" si="3"/>
        <v>0</v>
      </c>
      <c r="I60" s="28">
        <f t="shared" si="10"/>
        <v>0</v>
      </c>
      <c r="J60" s="30">
        <f t="shared" si="10"/>
        <v>16590.09</v>
      </c>
      <c r="K60" s="87">
        <f>(GENERO!H60+GENERO!I60)-J60</f>
        <v>-9.9999999983992893E-3</v>
      </c>
      <c r="L60" s="25"/>
      <c r="M60" s="31"/>
      <c r="N60" s="24">
        <f t="shared" si="1"/>
        <v>16590.07</v>
      </c>
    </row>
    <row r="61" spans="1:14" ht="15" customHeight="1">
      <c r="B61" s="19" t="str">
        <f>'Procedentes UE'!B61</f>
        <v>Araba/Álava</v>
      </c>
      <c r="C61" s="20">
        <f t="shared" si="9"/>
        <v>7526.45</v>
      </c>
      <c r="D61" s="21">
        <f t="shared" si="9"/>
        <v>6412.59</v>
      </c>
      <c r="E61" s="21">
        <f t="shared" si="9"/>
        <v>190.09</v>
      </c>
      <c r="F61" s="21">
        <f t="shared" si="9"/>
        <v>923.77</v>
      </c>
      <c r="G61" s="22">
        <f t="shared" si="2"/>
        <v>1289.4000000000001</v>
      </c>
      <c r="H61" s="21">
        <f t="shared" si="3"/>
        <v>0</v>
      </c>
      <c r="I61" s="21">
        <f t="shared" si="10"/>
        <v>0</v>
      </c>
      <c r="J61" s="23">
        <f t="shared" si="10"/>
        <v>8815.86</v>
      </c>
      <c r="K61" s="87">
        <f>(GENERO!H61+GENERO!I61)-J61</f>
        <v>-1.0000000000218279E-2</v>
      </c>
      <c r="L61" s="25"/>
      <c r="M61" s="24"/>
      <c r="N61" s="24">
        <f t="shared" si="1"/>
        <v>8815.85</v>
      </c>
    </row>
    <row r="62" spans="1:14" ht="15" customHeight="1">
      <c r="B62" s="19" t="str">
        <f>'Procedentes UE'!B62</f>
        <v>Gipuzkoa</v>
      </c>
      <c r="C62" s="20">
        <f t="shared" si="9"/>
        <v>13943.45</v>
      </c>
      <c r="D62" s="21">
        <f t="shared" si="9"/>
        <v>10369.31</v>
      </c>
      <c r="E62" s="21">
        <f t="shared" si="9"/>
        <v>170.68</v>
      </c>
      <c r="F62" s="21">
        <f t="shared" si="9"/>
        <v>3403.45</v>
      </c>
      <c r="G62" s="22">
        <f t="shared" si="2"/>
        <v>2118.7199999999998</v>
      </c>
      <c r="H62" s="21">
        <f t="shared" si="3"/>
        <v>114.54</v>
      </c>
      <c r="I62" s="21">
        <f t="shared" si="10"/>
        <v>0</v>
      </c>
      <c r="J62" s="23">
        <f t="shared" si="10"/>
        <v>16176.72</v>
      </c>
      <c r="K62" s="87">
        <f>(GENERO!H62+GENERO!I62)-J62</f>
        <v>0</v>
      </c>
      <c r="L62" s="25"/>
      <c r="M62" s="24"/>
      <c r="N62" s="24">
        <f t="shared" si="1"/>
        <v>16176.699999999999</v>
      </c>
    </row>
    <row r="63" spans="1:14" ht="15" customHeight="1">
      <c r="B63" s="19" t="str">
        <f>'Procedentes UE'!B63</f>
        <v>Bizkaia</v>
      </c>
      <c r="C63" s="20">
        <f t="shared" si="9"/>
        <v>18828</v>
      </c>
      <c r="D63" s="21">
        <f t="shared" si="9"/>
        <v>13578.22</v>
      </c>
      <c r="E63" s="21">
        <f t="shared" si="9"/>
        <v>339.95</v>
      </c>
      <c r="F63" s="21">
        <f t="shared" si="9"/>
        <v>4909.8100000000004</v>
      </c>
      <c r="G63" s="22">
        <f t="shared" si="2"/>
        <v>3803.9</v>
      </c>
      <c r="H63" s="21">
        <f t="shared" si="3"/>
        <v>174.31</v>
      </c>
      <c r="I63" s="21">
        <f t="shared" si="10"/>
        <v>0</v>
      </c>
      <c r="J63" s="23">
        <f t="shared" si="10"/>
        <v>22806.22</v>
      </c>
      <c r="K63" s="87">
        <f>(GENERO!H63+GENERO!I63)-J63</f>
        <v>0</v>
      </c>
      <c r="L63" s="25"/>
      <c r="M63" s="24"/>
      <c r="N63" s="24">
        <f t="shared" si="1"/>
        <v>22806.190000000002</v>
      </c>
    </row>
    <row r="64" spans="1:14" ht="15" customHeight="1">
      <c r="A64" s="32"/>
      <c r="B64" s="26" t="str">
        <f>'Procedentes UE'!B64</f>
        <v>PAÍS VASCO</v>
      </c>
      <c r="C64" s="27">
        <f t="shared" si="9"/>
        <v>40297.9</v>
      </c>
      <c r="D64" s="28">
        <f t="shared" si="9"/>
        <v>30360.13</v>
      </c>
      <c r="E64" s="28">
        <f t="shared" si="9"/>
        <v>700.72</v>
      </c>
      <c r="F64" s="28">
        <f t="shared" si="9"/>
        <v>9237.0400000000009</v>
      </c>
      <c r="G64" s="29">
        <f t="shared" si="2"/>
        <v>7212.04</v>
      </c>
      <c r="H64" s="28">
        <f t="shared" si="3"/>
        <v>288.86</v>
      </c>
      <c r="I64" s="28">
        <f t="shared" si="10"/>
        <v>0</v>
      </c>
      <c r="J64" s="30">
        <f t="shared" si="10"/>
        <v>47798.81</v>
      </c>
      <c r="K64" s="87">
        <f>(GENERO!H64+GENERO!I64)-J64</f>
        <v>0</v>
      </c>
      <c r="L64" s="25"/>
      <c r="M64" s="31"/>
      <c r="N64" s="24">
        <f t="shared" si="1"/>
        <v>47798.79</v>
      </c>
    </row>
    <row r="65" spans="1:14" ht="15" customHeight="1">
      <c r="B65" s="26" t="str">
        <f>'Procedentes UE'!B65</f>
        <v>LA RIOJA</v>
      </c>
      <c r="C65" s="27">
        <f t="shared" si="9"/>
        <v>7463.77</v>
      </c>
      <c r="D65" s="28">
        <f t="shared" si="9"/>
        <v>5741.54</v>
      </c>
      <c r="E65" s="28">
        <f t="shared" si="9"/>
        <v>1112.27</v>
      </c>
      <c r="F65" s="28">
        <f t="shared" si="9"/>
        <v>609.95000000000005</v>
      </c>
      <c r="G65" s="29">
        <f t="shared" si="2"/>
        <v>1041.3599999999999</v>
      </c>
      <c r="H65" s="28">
        <f t="shared" si="3"/>
        <v>0</v>
      </c>
      <c r="I65" s="28">
        <f t="shared" si="10"/>
        <v>0</v>
      </c>
      <c r="J65" s="30">
        <f t="shared" si="10"/>
        <v>8505.1299999999992</v>
      </c>
      <c r="K65" s="87">
        <f>(GENERO!H65+GENERO!I65)-J65</f>
        <v>0</v>
      </c>
      <c r="L65" s="25"/>
      <c r="M65" s="31"/>
      <c r="N65" s="24">
        <f t="shared" si="1"/>
        <v>8505.119999999999</v>
      </c>
    </row>
    <row r="66" spans="1:14" ht="15" customHeight="1">
      <c r="B66" s="19" t="str">
        <f>'Procedentes UE'!B66</f>
        <v>CEUTA</v>
      </c>
      <c r="C66" s="20">
        <f t="shared" si="9"/>
        <v>3241.27</v>
      </c>
      <c r="D66" s="21">
        <f t="shared" si="9"/>
        <v>1200.9000000000001</v>
      </c>
      <c r="E66" s="21">
        <f t="shared" si="9"/>
        <v>2</v>
      </c>
      <c r="F66" s="21">
        <f t="shared" si="9"/>
        <v>2038.36</v>
      </c>
      <c r="G66" s="22">
        <f t="shared" si="2"/>
        <v>316.13</v>
      </c>
      <c r="H66" s="21">
        <f t="shared" si="3"/>
        <v>5.77</v>
      </c>
      <c r="I66" s="21">
        <f t="shared" si="10"/>
        <v>0</v>
      </c>
      <c r="J66" s="23">
        <f t="shared" si="10"/>
        <v>3563.18</v>
      </c>
      <c r="K66" s="87">
        <f>(GENERO!H66+GENERO!I66)-J66</f>
        <v>-9.9999999997635314E-3</v>
      </c>
      <c r="L66" s="25"/>
      <c r="M66" s="24"/>
      <c r="N66" s="24">
        <f t="shared" si="1"/>
        <v>3563.1600000000003</v>
      </c>
    </row>
    <row r="67" spans="1:14" ht="15" customHeight="1">
      <c r="B67" s="19" t="str">
        <f>'Procedentes UE'!B67</f>
        <v>MELILLA</v>
      </c>
      <c r="C67" s="20">
        <f t="shared" si="9"/>
        <v>3965.5</v>
      </c>
      <c r="D67" s="21">
        <f t="shared" si="9"/>
        <v>2344.63</v>
      </c>
      <c r="E67" s="21">
        <f t="shared" si="9"/>
        <v>2.9</v>
      </c>
      <c r="F67" s="21">
        <f t="shared" si="9"/>
        <v>1617.95</v>
      </c>
      <c r="G67" s="22">
        <f t="shared" si="2"/>
        <v>982.9</v>
      </c>
      <c r="H67" s="21">
        <f t="shared" si="3"/>
        <v>2</v>
      </c>
      <c r="I67" s="21">
        <f t="shared" si="10"/>
        <v>0</v>
      </c>
      <c r="J67" s="23">
        <f t="shared" si="10"/>
        <v>4950.3999999999996</v>
      </c>
      <c r="K67" s="87">
        <f>(GENERO!H67+GENERO!I67)-J67</f>
        <v>0</v>
      </c>
      <c r="L67" s="25"/>
      <c r="M67" s="24"/>
      <c r="N67" s="24">
        <f t="shared" si="1"/>
        <v>4950.38</v>
      </c>
    </row>
    <row r="68" spans="1:14" ht="15" customHeight="1">
      <c r="B68" s="33" t="str">
        <f t="shared" si="9"/>
        <v>TOTAL</v>
      </c>
      <c r="C68" s="34">
        <f t="shared" si="9"/>
        <v>1084114.0900000001</v>
      </c>
      <c r="D68" s="35">
        <f t="shared" si="9"/>
        <v>804683.68</v>
      </c>
      <c r="E68" s="35">
        <f t="shared" si="9"/>
        <v>155859.9</v>
      </c>
      <c r="F68" s="35">
        <f t="shared" si="9"/>
        <v>123570.5</v>
      </c>
      <c r="G68" s="36">
        <f t="shared" si="2"/>
        <v>206341.4</v>
      </c>
      <c r="H68" s="37">
        <f t="shared" si="3"/>
        <v>3313</v>
      </c>
      <c r="I68" s="37">
        <f t="shared" si="10"/>
        <v>3</v>
      </c>
      <c r="J68" s="38">
        <f t="shared" si="10"/>
        <v>1293771</v>
      </c>
      <c r="K68" s="87">
        <f>(GENERO!H68+GENERO!I68)-J68</f>
        <v>-1.0000000242143869E-2</v>
      </c>
      <c r="L68" s="25"/>
      <c r="M68" s="39"/>
      <c r="N68" s="24">
        <f t="shared" si="1"/>
        <v>1293771.48</v>
      </c>
    </row>
    <row r="69" spans="1:14" ht="17.649999999999999" customHeight="1">
      <c r="B69" s="548" t="s">
        <v>12</v>
      </c>
      <c r="C69" s="548"/>
      <c r="D69" s="548"/>
      <c r="E69" s="548"/>
      <c r="F69" s="548"/>
      <c r="G69" s="548"/>
      <c r="H69" s="548"/>
      <c r="I69" s="548"/>
      <c r="J69" s="548"/>
    </row>
    <row r="70" spans="1:14" hidden="1">
      <c r="N70" s="43">
        <f>SUM(N6:N67)</f>
        <v>2153803.1100000003</v>
      </c>
    </row>
    <row r="71" spans="1:14" hidden="1">
      <c r="B71" s="40" t="s">
        <v>10</v>
      </c>
      <c r="C71" s="43">
        <f>C67+C66+C65+C64+C60+C59+C58+C57+C52+C49+C45+C40+C34+C24+C23+C20+C19+C18+C14</f>
        <v>1084114</v>
      </c>
      <c r="D71" s="43">
        <f t="shared" ref="D71:J71" si="11">D67+D66+D65+D64+D60+D59+D58+D57+D52+D49+D45+D40+D34+D24+D23+D20+D19+D18+D14</f>
        <v>804683.55</v>
      </c>
      <c r="E71" s="43">
        <f t="shared" si="11"/>
        <v>155859.82999999996</v>
      </c>
      <c r="F71" s="43">
        <f>F67+F66+F65+F64+F60+F59+F58+F57+F52+F49+F45+F40+F34+F24+F23+F20+F19+F18+F14</f>
        <v>123570.40999999997</v>
      </c>
      <c r="G71" s="43">
        <f t="shared" si="11"/>
        <v>206341.27999999997</v>
      </c>
      <c r="H71" s="43">
        <f t="shared" si="11"/>
        <v>3312.93</v>
      </c>
      <c r="I71" s="43">
        <f t="shared" si="11"/>
        <v>3</v>
      </c>
      <c r="J71" s="43">
        <f t="shared" si="11"/>
        <v>1293771.4099999999</v>
      </c>
      <c r="K71" s="43"/>
      <c r="M71" s="43">
        <f>SUM(M6:M67)</f>
        <v>0</v>
      </c>
      <c r="N71" s="43"/>
    </row>
    <row r="72" spans="1:14" ht="14.45" hidden="1" customHeight="1" thickBot="1">
      <c r="C72" s="43">
        <f>[4]Hoja2!C8</f>
        <v>1084114.0900000001</v>
      </c>
      <c r="D72" s="43">
        <f>[4]Hoja2!D8</f>
        <v>804683.68</v>
      </c>
      <c r="E72" s="43">
        <f>[4]Hoja2!E8</f>
        <v>155859.9</v>
      </c>
      <c r="F72" s="43">
        <f>[4]Hoja2!F8</f>
        <v>123570.5</v>
      </c>
      <c r="G72" s="43">
        <f>[4]Hoja2!G8</f>
        <v>206341.4</v>
      </c>
      <c r="H72" s="43">
        <f>[4]Hoja2!H8</f>
        <v>3313</v>
      </c>
      <c r="I72" s="43">
        <f>[4]Hoja2!I8</f>
        <v>3</v>
      </c>
      <c r="J72" s="43">
        <f>[4]Hoja2!J8</f>
        <v>1293771</v>
      </c>
      <c r="K72" s="43"/>
      <c r="M72" s="43"/>
    </row>
    <row r="73" spans="1:14" s="47" customFormat="1" ht="13.5" hidden="1" thickTop="1">
      <c r="B73" s="88" t="s">
        <v>13</v>
      </c>
      <c r="C73" s="89" t="s">
        <v>14</v>
      </c>
      <c r="D73" s="89" t="s">
        <v>15</v>
      </c>
      <c r="E73" s="89" t="s">
        <v>16</v>
      </c>
      <c r="F73" s="89" t="s">
        <v>17</v>
      </c>
      <c r="G73" s="89" t="s">
        <v>18</v>
      </c>
      <c r="H73" s="89"/>
      <c r="I73" s="89" t="s">
        <v>19</v>
      </c>
      <c r="J73" s="90"/>
      <c r="K73" s="91" t="s">
        <v>20</v>
      </c>
      <c r="L73" s="92" t="s">
        <v>21</v>
      </c>
      <c r="M73" s="50" t="s">
        <v>21</v>
      </c>
    </row>
    <row r="74" spans="1:14" ht="13.5" hidden="1" thickBot="1">
      <c r="B74" s="93" t="s">
        <v>22</v>
      </c>
      <c r="C74" s="44"/>
      <c r="D74" s="44"/>
      <c r="E74" s="44"/>
      <c r="F74" s="44"/>
      <c r="G74" s="44" t="s">
        <v>23</v>
      </c>
      <c r="H74" s="44" t="s">
        <v>24</v>
      </c>
      <c r="I74" s="44" t="s">
        <v>25</v>
      </c>
      <c r="J74" s="45" t="s">
        <v>26</v>
      </c>
      <c r="K74" s="46"/>
      <c r="L74" s="25"/>
      <c r="M74" s="53"/>
    </row>
    <row r="75" spans="1:14" ht="13.5" hidden="1" thickTop="1">
      <c r="A75" s="53"/>
      <c r="B75" s="54" t="s">
        <v>27</v>
      </c>
      <c r="C75" s="94">
        <v>44869.63</v>
      </c>
      <c r="D75" s="95">
        <v>12635.13</v>
      </c>
      <c r="E75" s="95">
        <v>31759.5</v>
      </c>
      <c r="F75" s="95">
        <v>475</v>
      </c>
      <c r="G75" s="95">
        <v>3357.09</v>
      </c>
      <c r="H75" s="95">
        <v>446</v>
      </c>
      <c r="I75" s="95">
        <v>39.4</v>
      </c>
      <c r="J75" s="95">
        <v>0</v>
      </c>
      <c r="K75" s="95">
        <v>0</v>
      </c>
      <c r="L75" s="96">
        <v>48712.13</v>
      </c>
      <c r="M75" s="53"/>
    </row>
    <row r="76" spans="1:14" s="100" customFormat="1" hidden="1">
      <c r="A76"/>
      <c r="B76" s="59" t="s">
        <v>28</v>
      </c>
      <c r="C76" s="97">
        <v>5281.27</v>
      </c>
      <c r="D76" s="98">
        <v>4343.8599999999997</v>
      </c>
      <c r="E76" s="98">
        <v>241.22</v>
      </c>
      <c r="F76" s="98">
        <v>696.18</v>
      </c>
      <c r="G76" s="98">
        <v>2686.95</v>
      </c>
      <c r="H76" s="98">
        <v>6</v>
      </c>
      <c r="I76" s="98">
        <v>27.4</v>
      </c>
      <c r="J76" s="98">
        <v>0</v>
      </c>
      <c r="K76" s="98">
        <v>0</v>
      </c>
      <c r="L76" s="99">
        <v>8001.63</v>
      </c>
      <c r="M76" s="53"/>
    </row>
    <row r="77" spans="1:14" s="100" customFormat="1" hidden="1">
      <c r="A77"/>
      <c r="B77" s="59" t="s">
        <v>29</v>
      </c>
      <c r="C77" s="97">
        <v>3647.31</v>
      </c>
      <c r="D77" s="98">
        <v>2084.7199999999998</v>
      </c>
      <c r="E77" s="98">
        <v>866.77</v>
      </c>
      <c r="F77" s="98">
        <v>695.81</v>
      </c>
      <c r="G77" s="98">
        <v>932.77</v>
      </c>
      <c r="H77" s="98">
        <v>6</v>
      </c>
      <c r="I77" s="98">
        <v>0</v>
      </c>
      <c r="J77" s="98">
        <v>0</v>
      </c>
      <c r="K77" s="98">
        <v>0</v>
      </c>
      <c r="L77" s="99">
        <v>4586.09</v>
      </c>
      <c r="M77" s="53"/>
    </row>
    <row r="78" spans="1:14" s="100" customFormat="1" hidden="1">
      <c r="A78"/>
      <c r="B78" s="59" t="s">
        <v>30</v>
      </c>
      <c r="C78" s="97">
        <v>9701.9</v>
      </c>
      <c r="D78" s="98">
        <v>5270.9</v>
      </c>
      <c r="E78" s="98">
        <v>3486.5</v>
      </c>
      <c r="F78" s="98">
        <v>944.5</v>
      </c>
      <c r="G78" s="98">
        <v>3247.54</v>
      </c>
      <c r="H78" s="98">
        <v>192.95</v>
      </c>
      <c r="I78" s="98">
        <v>3.36</v>
      </c>
      <c r="J78" s="98">
        <v>0</v>
      </c>
      <c r="K78" s="98">
        <v>0</v>
      </c>
      <c r="L78" s="99">
        <v>13145.77</v>
      </c>
      <c r="M78" s="53"/>
    </row>
    <row r="79" spans="1:14" s="100" customFormat="1" hidden="1">
      <c r="A79"/>
      <c r="B79" s="59" t="s">
        <v>31</v>
      </c>
      <c r="C79" s="97">
        <v>24011.81</v>
      </c>
      <c r="D79" s="98">
        <v>1761.77</v>
      </c>
      <c r="E79" s="98">
        <v>21976.77</v>
      </c>
      <c r="F79" s="98">
        <v>273.27</v>
      </c>
      <c r="G79" s="98">
        <v>880.04</v>
      </c>
      <c r="H79" s="98">
        <v>25.81</v>
      </c>
      <c r="I79" s="98">
        <v>31.45</v>
      </c>
      <c r="J79" s="98">
        <v>0</v>
      </c>
      <c r="K79" s="98">
        <v>0</v>
      </c>
      <c r="L79" s="99">
        <v>24949.13</v>
      </c>
      <c r="M79" s="53"/>
    </row>
    <row r="80" spans="1:14" s="100" customFormat="1" hidden="1">
      <c r="A80"/>
      <c r="B80" s="59" t="s">
        <v>32</v>
      </c>
      <c r="C80" s="97">
        <v>3311.9</v>
      </c>
      <c r="D80" s="98">
        <v>1546.45</v>
      </c>
      <c r="E80" s="98">
        <v>1476</v>
      </c>
      <c r="F80" s="98">
        <v>289.45</v>
      </c>
      <c r="G80" s="98">
        <v>898.4</v>
      </c>
      <c r="H80" s="98">
        <v>5.04</v>
      </c>
      <c r="I80" s="98">
        <v>0</v>
      </c>
      <c r="J80" s="98">
        <v>0</v>
      </c>
      <c r="K80" s="98">
        <v>0</v>
      </c>
      <c r="L80" s="99">
        <v>4215.3599999999997</v>
      </c>
      <c r="M80" s="53"/>
    </row>
    <row r="81" spans="1:13" s="100" customFormat="1" hidden="1">
      <c r="A81"/>
      <c r="B81" s="59" t="s">
        <v>33</v>
      </c>
      <c r="C81" s="97">
        <v>31898.36</v>
      </c>
      <c r="D81" s="98">
        <v>25808.18</v>
      </c>
      <c r="E81" s="98">
        <v>1312</v>
      </c>
      <c r="F81" s="98">
        <v>4778.18</v>
      </c>
      <c r="G81" s="98">
        <v>13435.9</v>
      </c>
      <c r="H81" s="98">
        <v>35.18</v>
      </c>
      <c r="I81" s="98">
        <v>75.59</v>
      </c>
      <c r="J81" s="98">
        <v>2.13</v>
      </c>
      <c r="K81" s="98">
        <v>0</v>
      </c>
      <c r="L81" s="99">
        <v>45447.18</v>
      </c>
      <c r="M81" s="53"/>
    </row>
    <row r="82" spans="1:13" s="100" customFormat="1" hidden="1">
      <c r="A82"/>
      <c r="B82" s="59" t="s">
        <v>34</v>
      </c>
      <c r="C82" s="97">
        <v>15310.5</v>
      </c>
      <c r="D82" s="98">
        <v>10288.77</v>
      </c>
      <c r="E82" s="98">
        <v>1812.36</v>
      </c>
      <c r="F82" s="98">
        <v>3209.36</v>
      </c>
      <c r="G82" s="98">
        <v>3946.77</v>
      </c>
      <c r="H82" s="98">
        <v>4</v>
      </c>
      <c r="I82" s="98">
        <v>2</v>
      </c>
      <c r="J82" s="98">
        <v>1</v>
      </c>
      <c r="K82" s="98">
        <v>0</v>
      </c>
      <c r="L82" s="99">
        <v>19264.27</v>
      </c>
      <c r="M82" s="53"/>
    </row>
    <row r="83" spans="1:13" s="100" customFormat="1" ht="13.5" hidden="1" thickBot="1">
      <c r="A83"/>
      <c r="B83" s="64" t="s">
        <v>35</v>
      </c>
      <c r="C83" s="101">
        <v>138032.72</v>
      </c>
      <c r="D83" s="102">
        <v>63739.81</v>
      </c>
      <c r="E83" s="102">
        <v>62931.13</v>
      </c>
      <c r="F83" s="102">
        <v>11361.77</v>
      </c>
      <c r="G83" s="102">
        <v>29385.5</v>
      </c>
      <c r="H83" s="102">
        <v>721</v>
      </c>
      <c r="I83" s="102">
        <v>179.22</v>
      </c>
      <c r="J83" s="102">
        <v>3.13</v>
      </c>
      <c r="K83" s="102">
        <v>0</v>
      </c>
      <c r="L83" s="103">
        <v>168321.59</v>
      </c>
      <c r="M83" s="53"/>
    </row>
    <row r="84" spans="1:13" s="100" customFormat="1" hidden="1">
      <c r="A84"/>
      <c r="B84" s="59" t="s">
        <v>36</v>
      </c>
      <c r="C84" s="104">
        <v>6503.86</v>
      </c>
      <c r="D84" s="105">
        <v>4832.99</v>
      </c>
      <c r="E84" s="105">
        <v>1310.0899999999999</v>
      </c>
      <c r="F84" s="105">
        <v>360.77</v>
      </c>
      <c r="G84" s="105">
        <v>552.5</v>
      </c>
      <c r="H84" s="105">
        <v>10</v>
      </c>
      <c r="I84" s="105">
        <v>0</v>
      </c>
      <c r="J84" s="105">
        <v>0</v>
      </c>
      <c r="K84" s="105">
        <v>0</v>
      </c>
      <c r="L84" s="106">
        <v>7066.36</v>
      </c>
      <c r="M84" s="53"/>
    </row>
    <row r="85" spans="1:13" s="100" customFormat="1" hidden="1">
      <c r="A85"/>
      <c r="B85" s="59" t="s">
        <v>37</v>
      </c>
      <c r="C85" s="97">
        <v>2672.13</v>
      </c>
      <c r="D85" s="98">
        <v>2047.45</v>
      </c>
      <c r="E85" s="98">
        <v>470.5</v>
      </c>
      <c r="F85" s="98">
        <v>154.18</v>
      </c>
      <c r="G85" s="98">
        <v>304.08999999999997</v>
      </c>
      <c r="H85" s="98">
        <v>7.81</v>
      </c>
      <c r="I85" s="98">
        <v>0</v>
      </c>
      <c r="J85" s="98">
        <v>0</v>
      </c>
      <c r="K85" s="98">
        <v>1</v>
      </c>
      <c r="L85" s="99">
        <v>2985.04</v>
      </c>
      <c r="M85" s="53"/>
    </row>
    <row r="86" spans="1:13" s="100" customFormat="1" hidden="1">
      <c r="A86"/>
      <c r="B86" s="59" t="s">
        <v>38</v>
      </c>
      <c r="C86" s="97">
        <v>22879.9</v>
      </c>
      <c r="D86" s="98">
        <v>18337.68</v>
      </c>
      <c r="E86" s="98">
        <v>1903.5</v>
      </c>
      <c r="F86" s="98">
        <v>2638.72</v>
      </c>
      <c r="G86" s="98">
        <v>3889.86</v>
      </c>
      <c r="H86" s="98">
        <v>14</v>
      </c>
      <c r="I86" s="98">
        <v>0</v>
      </c>
      <c r="J86" s="98">
        <v>0</v>
      </c>
      <c r="K86" s="98">
        <v>0</v>
      </c>
      <c r="L86" s="99">
        <v>26783.77</v>
      </c>
      <c r="M86" s="53"/>
    </row>
    <row r="87" spans="1:13" s="100" customFormat="1" ht="13.5" hidden="1" thickBot="1">
      <c r="A87"/>
      <c r="B87" s="64" t="s">
        <v>39</v>
      </c>
      <c r="C87" s="101">
        <v>32055.9</v>
      </c>
      <c r="D87" s="102">
        <v>25218.13</v>
      </c>
      <c r="E87" s="102">
        <v>3684.09</v>
      </c>
      <c r="F87" s="102">
        <v>3153.68</v>
      </c>
      <c r="G87" s="102">
        <v>4746.45</v>
      </c>
      <c r="H87" s="102">
        <v>31.81</v>
      </c>
      <c r="I87" s="102">
        <v>0</v>
      </c>
      <c r="J87" s="102">
        <v>0</v>
      </c>
      <c r="K87" s="102">
        <v>1</v>
      </c>
      <c r="L87" s="103">
        <v>36835.18</v>
      </c>
      <c r="M87" s="53"/>
    </row>
    <row r="88" spans="1:13" s="100" customFormat="1" ht="13.5" hidden="1" thickBot="1">
      <c r="A88"/>
      <c r="B88" s="64" t="s">
        <v>40</v>
      </c>
      <c r="C88" s="101">
        <v>6858.45</v>
      </c>
      <c r="D88" s="102">
        <v>5351.81</v>
      </c>
      <c r="E88" s="102">
        <v>178.59</v>
      </c>
      <c r="F88" s="102">
        <v>1328.04</v>
      </c>
      <c r="G88" s="102">
        <v>1832.9</v>
      </c>
      <c r="H88" s="102">
        <v>23</v>
      </c>
      <c r="I88" s="102">
        <v>140.86000000000001</v>
      </c>
      <c r="J88" s="102">
        <v>1</v>
      </c>
      <c r="K88" s="102">
        <v>2</v>
      </c>
      <c r="L88" s="103">
        <v>8858.2199999999993</v>
      </c>
      <c r="M88" s="53"/>
    </row>
    <row r="89" spans="1:13" s="100" customFormat="1" ht="13.5" hidden="1" thickBot="1">
      <c r="A89"/>
      <c r="B89" s="64" t="s">
        <v>41</v>
      </c>
      <c r="C89" s="101">
        <v>35293.72</v>
      </c>
      <c r="D89" s="102">
        <v>31030.81</v>
      </c>
      <c r="E89" s="102">
        <v>1071</v>
      </c>
      <c r="F89" s="102">
        <v>3191.9</v>
      </c>
      <c r="G89" s="102">
        <v>8336.4</v>
      </c>
      <c r="H89" s="102">
        <v>9</v>
      </c>
      <c r="I89" s="102">
        <v>108.45</v>
      </c>
      <c r="J89" s="102">
        <v>1.1299999999999999</v>
      </c>
      <c r="K89" s="102">
        <v>0</v>
      </c>
      <c r="L89" s="103">
        <v>43748.72</v>
      </c>
      <c r="M89" s="53"/>
    </row>
    <row r="90" spans="1:13" s="100" customFormat="1" hidden="1">
      <c r="A90"/>
      <c r="B90" s="59" t="s">
        <v>42</v>
      </c>
      <c r="C90" s="97">
        <v>23189.95</v>
      </c>
      <c r="D90" s="98">
        <v>20984.09</v>
      </c>
      <c r="E90" s="98">
        <v>729.4</v>
      </c>
      <c r="F90" s="98">
        <v>1476.45</v>
      </c>
      <c r="G90" s="98">
        <v>5518.22</v>
      </c>
      <c r="H90" s="98">
        <v>14</v>
      </c>
      <c r="I90" s="98">
        <v>167.63</v>
      </c>
      <c r="J90" s="98">
        <v>2</v>
      </c>
      <c r="K90" s="98">
        <v>0</v>
      </c>
      <c r="L90" s="99">
        <v>28891.81</v>
      </c>
      <c r="M90" s="53"/>
    </row>
    <row r="91" spans="1:13" s="100" customFormat="1" hidden="1">
      <c r="A91"/>
      <c r="B91" s="59" t="s">
        <v>43</v>
      </c>
      <c r="C91" s="97">
        <v>19265.86</v>
      </c>
      <c r="D91" s="98">
        <v>17482.27</v>
      </c>
      <c r="E91" s="98">
        <v>976.04</v>
      </c>
      <c r="F91" s="98">
        <v>807.54</v>
      </c>
      <c r="G91" s="98">
        <v>5136.04</v>
      </c>
      <c r="H91" s="98">
        <v>21</v>
      </c>
      <c r="I91" s="98">
        <v>163.13</v>
      </c>
      <c r="J91" s="98">
        <v>9.59</v>
      </c>
      <c r="K91" s="98">
        <v>0</v>
      </c>
      <c r="L91" s="99">
        <v>24595.63</v>
      </c>
      <c r="M91" s="53"/>
    </row>
    <row r="92" spans="1:13" s="100" customFormat="1" ht="13.5" hidden="1" thickBot="1">
      <c r="A92"/>
      <c r="B92" s="64" t="s">
        <v>44</v>
      </c>
      <c r="C92" s="101">
        <v>42455.81</v>
      </c>
      <c r="D92" s="102">
        <v>38466.36</v>
      </c>
      <c r="E92" s="102">
        <v>1705.45</v>
      </c>
      <c r="F92" s="102">
        <v>2284</v>
      </c>
      <c r="G92" s="102">
        <v>10654.27</v>
      </c>
      <c r="H92" s="102">
        <v>35</v>
      </c>
      <c r="I92" s="102">
        <v>330.77</v>
      </c>
      <c r="J92" s="102">
        <v>11.59</v>
      </c>
      <c r="K92" s="102">
        <v>0</v>
      </c>
      <c r="L92" s="103">
        <v>53487.45</v>
      </c>
      <c r="M92" s="53"/>
    </row>
    <row r="93" spans="1:13" s="100" customFormat="1" ht="13.5" hidden="1" thickBot="1">
      <c r="A93"/>
      <c r="B93" s="64" t="s">
        <v>45</v>
      </c>
      <c r="C93" s="101">
        <v>6537.63</v>
      </c>
      <c r="D93" s="102">
        <v>5151.49</v>
      </c>
      <c r="E93" s="102">
        <v>270.72000000000003</v>
      </c>
      <c r="F93" s="102">
        <v>1115.4000000000001</v>
      </c>
      <c r="G93" s="102">
        <v>1382.54</v>
      </c>
      <c r="H93" s="102">
        <v>10</v>
      </c>
      <c r="I93" s="102">
        <v>106.95</v>
      </c>
      <c r="J93" s="102">
        <v>0</v>
      </c>
      <c r="K93" s="102">
        <v>0</v>
      </c>
      <c r="L93" s="103">
        <v>8037.13</v>
      </c>
      <c r="M93" s="53"/>
    </row>
    <row r="94" spans="1:13" s="100" customFormat="1" hidden="1">
      <c r="A94"/>
      <c r="B94" s="59" t="s">
        <v>46</v>
      </c>
      <c r="C94" s="97">
        <v>1408.5</v>
      </c>
      <c r="D94" s="98">
        <v>1124.77</v>
      </c>
      <c r="E94" s="98">
        <v>101.81</v>
      </c>
      <c r="F94" s="98">
        <v>181.9</v>
      </c>
      <c r="G94" s="98">
        <v>311.68</v>
      </c>
      <c r="H94" s="98">
        <v>4.04</v>
      </c>
      <c r="I94" s="98">
        <v>0</v>
      </c>
      <c r="J94" s="98">
        <v>0</v>
      </c>
      <c r="K94" s="98">
        <v>0</v>
      </c>
      <c r="L94" s="99">
        <v>1724.22</v>
      </c>
      <c r="M94" s="53"/>
    </row>
    <row r="95" spans="1:13" s="100" customFormat="1" hidden="1">
      <c r="A95"/>
      <c r="B95" s="59" t="s">
        <v>47</v>
      </c>
      <c r="C95" s="97">
        <v>4506.59</v>
      </c>
      <c r="D95" s="98">
        <v>3819.81</v>
      </c>
      <c r="E95" s="98">
        <v>200.4</v>
      </c>
      <c r="F95" s="98">
        <v>486.36</v>
      </c>
      <c r="G95" s="98">
        <v>645.63</v>
      </c>
      <c r="H95" s="98">
        <v>3</v>
      </c>
      <c r="I95" s="98">
        <v>0</v>
      </c>
      <c r="J95" s="98">
        <v>0</v>
      </c>
      <c r="K95" s="98">
        <v>0</v>
      </c>
      <c r="L95" s="99">
        <v>5155.22</v>
      </c>
      <c r="M95" s="53"/>
    </row>
    <row r="96" spans="1:13" s="100" customFormat="1" hidden="1">
      <c r="A96"/>
      <c r="B96" s="59" t="s">
        <v>48</v>
      </c>
      <c r="C96" s="97">
        <v>3716.81</v>
      </c>
      <c r="D96" s="98">
        <v>2762.95</v>
      </c>
      <c r="E96" s="98">
        <v>324.58999999999997</v>
      </c>
      <c r="F96" s="98">
        <v>629.27</v>
      </c>
      <c r="G96" s="98">
        <v>730.09</v>
      </c>
      <c r="H96" s="98">
        <v>18.899999999999999</v>
      </c>
      <c r="I96" s="98">
        <v>0</v>
      </c>
      <c r="J96" s="98">
        <v>0</v>
      </c>
      <c r="K96" s="98">
        <v>0</v>
      </c>
      <c r="L96" s="99">
        <v>4465.8100000000004</v>
      </c>
      <c r="M96" s="53"/>
    </row>
    <row r="97" spans="1:13" s="100" customFormat="1" hidden="1">
      <c r="A97"/>
      <c r="B97" s="59" t="s">
        <v>49</v>
      </c>
      <c r="C97" s="97">
        <v>1664.45</v>
      </c>
      <c r="D97" s="98">
        <v>1249.95</v>
      </c>
      <c r="E97" s="98">
        <v>227.09</v>
      </c>
      <c r="F97" s="98">
        <v>187.4</v>
      </c>
      <c r="G97" s="98">
        <v>270.31</v>
      </c>
      <c r="H97" s="98">
        <v>3</v>
      </c>
      <c r="I97" s="98">
        <v>0</v>
      </c>
      <c r="J97" s="98">
        <v>0</v>
      </c>
      <c r="K97" s="98">
        <v>0</v>
      </c>
      <c r="L97" s="99">
        <v>1937.77</v>
      </c>
      <c r="M97" s="53"/>
    </row>
    <row r="98" spans="1:13" s="100" customFormat="1" hidden="1">
      <c r="A98"/>
      <c r="B98" s="59" t="s">
        <v>50</v>
      </c>
      <c r="C98" s="97">
        <v>2638.5</v>
      </c>
      <c r="D98" s="98">
        <v>2109</v>
      </c>
      <c r="E98" s="98">
        <v>100.09</v>
      </c>
      <c r="F98" s="98">
        <v>429.4</v>
      </c>
      <c r="G98" s="98">
        <v>547.04</v>
      </c>
      <c r="H98" s="98">
        <v>3</v>
      </c>
      <c r="I98" s="98">
        <v>0</v>
      </c>
      <c r="J98" s="98">
        <v>0</v>
      </c>
      <c r="K98" s="98">
        <v>0</v>
      </c>
      <c r="L98" s="99">
        <v>3188.54</v>
      </c>
      <c r="M98" s="53"/>
    </row>
    <row r="99" spans="1:13" s="100" customFormat="1" hidden="1">
      <c r="A99"/>
      <c r="B99" s="59" t="s">
        <v>51</v>
      </c>
      <c r="C99" s="97">
        <v>2660.31</v>
      </c>
      <c r="D99" s="98">
        <v>2114.5</v>
      </c>
      <c r="E99" s="98">
        <v>223.77</v>
      </c>
      <c r="F99" s="98">
        <v>322.04000000000002</v>
      </c>
      <c r="G99" s="98">
        <v>324.77</v>
      </c>
      <c r="H99" s="98">
        <v>11.13</v>
      </c>
      <c r="I99" s="98">
        <v>0</v>
      </c>
      <c r="J99" s="98">
        <v>0</v>
      </c>
      <c r="K99" s="98">
        <v>0</v>
      </c>
      <c r="L99" s="99">
        <v>2996.22</v>
      </c>
      <c r="M99" s="53"/>
    </row>
    <row r="100" spans="1:13" s="100" customFormat="1" hidden="1">
      <c r="A100"/>
      <c r="B100" s="59" t="s">
        <v>52</v>
      </c>
      <c r="C100" s="97">
        <v>1865.54</v>
      </c>
      <c r="D100" s="98">
        <v>1562.54</v>
      </c>
      <c r="E100" s="98">
        <v>130.5</v>
      </c>
      <c r="F100" s="98">
        <v>172.5</v>
      </c>
      <c r="G100" s="98">
        <v>187</v>
      </c>
      <c r="H100" s="98">
        <v>8.4499999999999993</v>
      </c>
      <c r="I100" s="98">
        <v>0</v>
      </c>
      <c r="J100" s="98">
        <v>0</v>
      </c>
      <c r="K100" s="98">
        <v>0</v>
      </c>
      <c r="L100" s="99">
        <v>2061</v>
      </c>
      <c r="M100" s="53"/>
    </row>
    <row r="101" spans="1:13" s="100" customFormat="1" hidden="1">
      <c r="A101"/>
      <c r="B101" s="59" t="s">
        <v>53</v>
      </c>
      <c r="C101" s="97">
        <v>4974.13</v>
      </c>
      <c r="D101" s="98">
        <v>4024</v>
      </c>
      <c r="E101" s="98">
        <v>268.13</v>
      </c>
      <c r="F101" s="98">
        <v>682</v>
      </c>
      <c r="G101" s="98">
        <v>827.04</v>
      </c>
      <c r="H101" s="98">
        <v>2</v>
      </c>
      <c r="I101" s="98">
        <v>0</v>
      </c>
      <c r="J101" s="98">
        <v>0</v>
      </c>
      <c r="K101" s="98">
        <v>0</v>
      </c>
      <c r="L101" s="99">
        <v>5803.18</v>
      </c>
      <c r="M101" s="53"/>
    </row>
    <row r="102" spans="1:13" s="100" customFormat="1" hidden="1">
      <c r="A102"/>
      <c r="B102" s="59" t="s">
        <v>54</v>
      </c>
      <c r="C102" s="97">
        <v>781.09</v>
      </c>
      <c r="D102" s="98">
        <v>544.67999999999995</v>
      </c>
      <c r="E102" s="98">
        <v>148.5</v>
      </c>
      <c r="F102" s="98">
        <v>87.9</v>
      </c>
      <c r="G102" s="98">
        <v>191</v>
      </c>
      <c r="H102" s="98">
        <v>4</v>
      </c>
      <c r="I102" s="98">
        <v>0</v>
      </c>
      <c r="J102" s="98">
        <v>0</v>
      </c>
      <c r="K102" s="98">
        <v>0</v>
      </c>
      <c r="L102" s="99">
        <v>976.09</v>
      </c>
      <c r="M102" s="53"/>
    </row>
    <row r="103" spans="1:13" s="100" customFormat="1" ht="13.5" hidden="1" thickBot="1">
      <c r="A103"/>
      <c r="B103" s="64" t="s">
        <v>90</v>
      </c>
      <c r="C103" s="101">
        <v>24215.95</v>
      </c>
      <c r="D103" s="102">
        <v>19312.22</v>
      </c>
      <c r="E103" s="102">
        <v>1724.9</v>
      </c>
      <c r="F103" s="102">
        <v>3178.81</v>
      </c>
      <c r="G103" s="102">
        <v>4034.59</v>
      </c>
      <c r="H103" s="102">
        <v>57.54</v>
      </c>
      <c r="I103" s="102">
        <v>0</v>
      </c>
      <c r="J103" s="102">
        <v>0</v>
      </c>
      <c r="K103" s="102">
        <v>0</v>
      </c>
      <c r="L103" s="103">
        <v>28308.09</v>
      </c>
      <c r="M103" s="53"/>
    </row>
    <row r="104" spans="1:13" s="100" customFormat="1" hidden="1">
      <c r="A104"/>
      <c r="B104" s="59" t="s">
        <v>56</v>
      </c>
      <c r="C104" s="97">
        <v>4830.04</v>
      </c>
      <c r="D104" s="98">
        <v>2336.1799999999998</v>
      </c>
      <c r="E104" s="98">
        <v>2197.36</v>
      </c>
      <c r="F104" s="98">
        <v>296.5</v>
      </c>
      <c r="G104" s="98">
        <v>634.59</v>
      </c>
      <c r="H104" s="98">
        <v>8</v>
      </c>
      <c r="I104" s="98">
        <v>0</v>
      </c>
      <c r="J104" s="98">
        <v>0</v>
      </c>
      <c r="K104" s="98">
        <v>0</v>
      </c>
      <c r="L104" s="99">
        <v>5472.63</v>
      </c>
      <c r="M104" s="53"/>
    </row>
    <row r="105" spans="1:13" s="100" customFormat="1" hidden="1">
      <c r="A105"/>
      <c r="B105" s="59" t="s">
        <v>57</v>
      </c>
      <c r="C105" s="97">
        <v>3485.18</v>
      </c>
      <c r="D105" s="98">
        <v>2111.7199999999998</v>
      </c>
      <c r="E105" s="98">
        <v>1077.27</v>
      </c>
      <c r="F105" s="98">
        <v>296.18</v>
      </c>
      <c r="G105" s="98">
        <v>844.36</v>
      </c>
      <c r="H105" s="98">
        <v>3</v>
      </c>
      <c r="I105" s="98">
        <v>0</v>
      </c>
      <c r="J105" s="98">
        <v>0</v>
      </c>
      <c r="K105" s="98">
        <v>0</v>
      </c>
      <c r="L105" s="99">
        <v>4332.54</v>
      </c>
      <c r="M105" s="53"/>
    </row>
    <row r="106" spans="1:13" s="100" customFormat="1" hidden="1">
      <c r="A106"/>
      <c r="B106" s="59" t="s">
        <v>58</v>
      </c>
      <c r="C106" s="97">
        <v>3586.22</v>
      </c>
      <c r="D106" s="98">
        <v>2325.81</v>
      </c>
      <c r="E106" s="98">
        <v>988</v>
      </c>
      <c r="F106" s="98">
        <v>272.39999999999998</v>
      </c>
      <c r="G106" s="98">
        <v>486.09</v>
      </c>
      <c r="H106" s="98">
        <v>17</v>
      </c>
      <c r="I106" s="98">
        <v>0</v>
      </c>
      <c r="J106" s="98">
        <v>0</v>
      </c>
      <c r="K106" s="98">
        <v>0</v>
      </c>
      <c r="L106" s="99">
        <v>4089.31</v>
      </c>
      <c r="M106" s="53"/>
    </row>
    <row r="107" spans="1:13" s="100" customFormat="1" hidden="1">
      <c r="A107"/>
      <c r="B107" s="59" t="s">
        <v>59</v>
      </c>
      <c r="C107" s="97">
        <v>4571.8100000000004</v>
      </c>
      <c r="D107" s="98">
        <v>4046.81</v>
      </c>
      <c r="E107" s="98">
        <v>178.77</v>
      </c>
      <c r="F107" s="98">
        <v>346.22</v>
      </c>
      <c r="G107" s="98">
        <v>678.63</v>
      </c>
      <c r="H107" s="98">
        <v>10</v>
      </c>
      <c r="I107" s="98">
        <v>0</v>
      </c>
      <c r="J107" s="98">
        <v>0</v>
      </c>
      <c r="K107" s="98">
        <v>0</v>
      </c>
      <c r="L107" s="99">
        <v>5260.45</v>
      </c>
      <c r="M107" s="53"/>
    </row>
    <row r="108" spans="1:13" s="100" customFormat="1" hidden="1">
      <c r="A108"/>
      <c r="B108" s="59" t="s">
        <v>60</v>
      </c>
      <c r="C108" s="97">
        <v>8324.77</v>
      </c>
      <c r="D108" s="98">
        <v>6796.4</v>
      </c>
      <c r="E108" s="98">
        <v>854</v>
      </c>
      <c r="F108" s="98">
        <v>674.36</v>
      </c>
      <c r="G108" s="98">
        <v>2063</v>
      </c>
      <c r="H108" s="98">
        <v>15</v>
      </c>
      <c r="I108" s="98">
        <v>0</v>
      </c>
      <c r="J108" s="98">
        <v>0</v>
      </c>
      <c r="K108" s="98">
        <v>0</v>
      </c>
      <c r="L108" s="99">
        <v>10402.77</v>
      </c>
      <c r="M108" s="53"/>
    </row>
    <row r="109" spans="1:13" s="100" customFormat="1" ht="13.5" hidden="1" thickBot="1">
      <c r="A109"/>
      <c r="B109" s="64" t="s">
        <v>61</v>
      </c>
      <c r="C109" s="101">
        <v>24798.04</v>
      </c>
      <c r="D109" s="102">
        <v>17616.95</v>
      </c>
      <c r="E109" s="102">
        <v>5295.4</v>
      </c>
      <c r="F109" s="102">
        <v>1885.68</v>
      </c>
      <c r="G109" s="102">
        <v>4706.68</v>
      </c>
      <c r="H109" s="102">
        <v>53</v>
      </c>
      <c r="I109" s="102">
        <v>0</v>
      </c>
      <c r="J109" s="102">
        <v>0</v>
      </c>
      <c r="K109" s="102">
        <v>0</v>
      </c>
      <c r="L109" s="103">
        <v>29557.72</v>
      </c>
      <c r="M109" s="53"/>
    </row>
    <row r="110" spans="1:13" s="100" customFormat="1" hidden="1">
      <c r="A110"/>
      <c r="B110" s="59" t="s">
        <v>62</v>
      </c>
      <c r="C110" s="104">
        <v>216466.59</v>
      </c>
      <c r="D110" s="105">
        <v>191270.54</v>
      </c>
      <c r="E110" s="105">
        <v>2489.59</v>
      </c>
      <c r="F110" s="105">
        <v>22706.45</v>
      </c>
      <c r="G110" s="105">
        <v>40967.629999999997</v>
      </c>
      <c r="H110" s="105">
        <v>19</v>
      </c>
      <c r="I110" s="105">
        <v>184.81</v>
      </c>
      <c r="J110" s="105">
        <v>1</v>
      </c>
      <c r="K110" s="105">
        <v>0</v>
      </c>
      <c r="L110" s="106">
        <v>257639.04000000001</v>
      </c>
      <c r="M110" s="53"/>
    </row>
    <row r="111" spans="1:13" s="100" customFormat="1" hidden="1">
      <c r="A111"/>
      <c r="B111" s="59" t="s">
        <v>63</v>
      </c>
      <c r="C111" s="97">
        <v>33682.81</v>
      </c>
      <c r="D111" s="98">
        <v>29556.5</v>
      </c>
      <c r="E111" s="98">
        <v>1920.81</v>
      </c>
      <c r="F111" s="98">
        <v>2205.5</v>
      </c>
      <c r="G111" s="98">
        <v>4304.04</v>
      </c>
      <c r="H111" s="98">
        <v>4</v>
      </c>
      <c r="I111" s="98">
        <v>131.86000000000001</v>
      </c>
      <c r="J111" s="98">
        <v>2.36</v>
      </c>
      <c r="K111" s="98">
        <v>0</v>
      </c>
      <c r="L111" s="99">
        <v>38125.089999999997</v>
      </c>
      <c r="M111" s="53"/>
    </row>
    <row r="112" spans="1:13" s="100" customFormat="1" hidden="1">
      <c r="A112"/>
      <c r="B112" s="59" t="s">
        <v>64</v>
      </c>
      <c r="C112" s="97">
        <v>16424.36</v>
      </c>
      <c r="D112" s="98">
        <v>12687.72</v>
      </c>
      <c r="E112" s="98">
        <v>3269.27</v>
      </c>
      <c r="F112" s="98">
        <v>467.36</v>
      </c>
      <c r="G112" s="98">
        <v>1856.45</v>
      </c>
      <c r="H112" s="98">
        <v>18</v>
      </c>
      <c r="I112" s="98">
        <v>0</v>
      </c>
      <c r="J112" s="98">
        <v>0</v>
      </c>
      <c r="K112" s="98">
        <v>0</v>
      </c>
      <c r="L112" s="99">
        <v>18298.810000000001</v>
      </c>
      <c r="M112" s="53"/>
    </row>
    <row r="113" spans="1:13" s="100" customFormat="1" hidden="1">
      <c r="A113"/>
      <c r="B113" s="59" t="s">
        <v>65</v>
      </c>
      <c r="C113" s="97">
        <v>21567.59</v>
      </c>
      <c r="D113" s="98">
        <v>17608.63</v>
      </c>
      <c r="E113" s="98">
        <v>2680</v>
      </c>
      <c r="F113" s="98">
        <v>1278.95</v>
      </c>
      <c r="G113" s="98">
        <v>3901.86</v>
      </c>
      <c r="H113" s="98">
        <v>38.950000000000003</v>
      </c>
      <c r="I113" s="98">
        <v>169.22</v>
      </c>
      <c r="J113" s="98">
        <v>1.77</v>
      </c>
      <c r="K113" s="98">
        <v>0</v>
      </c>
      <c r="L113" s="99">
        <v>25679.4</v>
      </c>
      <c r="M113" s="53"/>
    </row>
    <row r="114" spans="1:13" s="100" customFormat="1" ht="13.5" hidden="1" thickBot="1">
      <c r="A114"/>
      <c r="B114" s="64" t="s">
        <v>66</v>
      </c>
      <c r="C114" s="101">
        <v>288141.36</v>
      </c>
      <c r="D114" s="102">
        <v>251123.4</v>
      </c>
      <c r="E114" s="102">
        <v>10359.68</v>
      </c>
      <c r="F114" s="102">
        <v>26658.27</v>
      </c>
      <c r="G114" s="102">
        <v>51030</v>
      </c>
      <c r="H114" s="102">
        <v>79.95</v>
      </c>
      <c r="I114" s="102">
        <v>485.9</v>
      </c>
      <c r="J114" s="102">
        <v>5.13</v>
      </c>
      <c r="K114" s="102">
        <v>0</v>
      </c>
      <c r="L114" s="103">
        <v>339742.36</v>
      </c>
      <c r="M114" s="53"/>
    </row>
    <row r="115" spans="1:13" s="100" customFormat="1" hidden="1">
      <c r="A115"/>
      <c r="B115" s="59" t="s">
        <v>67</v>
      </c>
      <c r="C115" s="97">
        <v>40858.629999999997</v>
      </c>
      <c r="D115" s="98">
        <v>32462.400000000001</v>
      </c>
      <c r="E115" s="98">
        <v>6089.54</v>
      </c>
      <c r="F115" s="98">
        <v>2306.6799999999998</v>
      </c>
      <c r="G115" s="98">
        <v>13953.59</v>
      </c>
      <c r="H115" s="98">
        <v>23</v>
      </c>
      <c r="I115" s="98">
        <v>178.72</v>
      </c>
      <c r="J115" s="98">
        <v>0</v>
      </c>
      <c r="K115" s="98">
        <v>0</v>
      </c>
      <c r="L115" s="99">
        <v>55013.95</v>
      </c>
      <c r="M115" s="53"/>
    </row>
    <row r="116" spans="1:13" s="100" customFormat="1" hidden="1">
      <c r="A116"/>
      <c r="B116" s="59" t="s">
        <v>68</v>
      </c>
      <c r="C116" s="97">
        <v>10732.72</v>
      </c>
      <c r="D116" s="98">
        <v>7364.59</v>
      </c>
      <c r="E116" s="98">
        <v>2937.09</v>
      </c>
      <c r="F116" s="98">
        <v>431.04</v>
      </c>
      <c r="G116" s="98">
        <v>1889</v>
      </c>
      <c r="H116" s="98">
        <v>8</v>
      </c>
      <c r="I116" s="98">
        <v>126.9</v>
      </c>
      <c r="J116" s="98">
        <v>1</v>
      </c>
      <c r="K116" s="98">
        <v>0</v>
      </c>
      <c r="L116" s="99">
        <v>12757.63</v>
      </c>
      <c r="M116" s="53"/>
    </row>
    <row r="117" spans="1:13" s="100" customFormat="1" hidden="1">
      <c r="A117"/>
      <c r="B117" s="59" t="s">
        <v>69</v>
      </c>
      <c r="C117" s="97">
        <v>45563.59</v>
      </c>
      <c r="D117" s="98">
        <v>32969.31</v>
      </c>
      <c r="E117" s="98">
        <v>7730</v>
      </c>
      <c r="F117" s="98">
        <v>4864.2700000000004</v>
      </c>
      <c r="G117" s="98">
        <v>12258.36</v>
      </c>
      <c r="H117" s="98">
        <v>31.04</v>
      </c>
      <c r="I117" s="98">
        <v>36.950000000000003</v>
      </c>
      <c r="J117" s="98">
        <v>1</v>
      </c>
      <c r="K117" s="98">
        <v>0</v>
      </c>
      <c r="L117" s="99">
        <v>57890.95</v>
      </c>
      <c r="M117" s="53"/>
    </row>
    <row r="118" spans="1:13" s="100" customFormat="1" ht="13.5" hidden="1" thickBot="1">
      <c r="A118"/>
      <c r="B118" s="64" t="s">
        <v>70</v>
      </c>
      <c r="C118" s="101">
        <v>97154.95</v>
      </c>
      <c r="D118" s="102">
        <v>72796.31</v>
      </c>
      <c r="E118" s="102">
        <v>16756.63</v>
      </c>
      <c r="F118" s="102">
        <v>7602</v>
      </c>
      <c r="G118" s="102">
        <v>28100.95</v>
      </c>
      <c r="H118" s="102">
        <v>62.04</v>
      </c>
      <c r="I118" s="102">
        <v>342.59</v>
      </c>
      <c r="J118" s="102">
        <v>2</v>
      </c>
      <c r="K118" s="102">
        <v>0</v>
      </c>
      <c r="L118" s="103">
        <v>125662.54</v>
      </c>
      <c r="M118" s="53"/>
    </row>
    <row r="119" spans="1:13" s="100" customFormat="1" hidden="1">
      <c r="A119"/>
      <c r="B119" s="59" t="s">
        <v>71</v>
      </c>
      <c r="C119" s="97">
        <v>2113.2199999999998</v>
      </c>
      <c r="D119" s="98">
        <v>1492.54</v>
      </c>
      <c r="E119" s="98">
        <v>291.04000000000002</v>
      </c>
      <c r="F119" s="98">
        <v>329.63</v>
      </c>
      <c r="G119" s="98">
        <v>899.22</v>
      </c>
      <c r="H119" s="98">
        <v>2</v>
      </c>
      <c r="I119" s="98">
        <v>0</v>
      </c>
      <c r="J119" s="98">
        <v>0</v>
      </c>
      <c r="K119" s="98">
        <v>0</v>
      </c>
      <c r="L119" s="99">
        <v>3014.45</v>
      </c>
      <c r="M119" s="53"/>
    </row>
    <row r="120" spans="1:13" s="100" customFormat="1" hidden="1">
      <c r="A120"/>
      <c r="B120" s="59" t="s">
        <v>72</v>
      </c>
      <c r="C120" s="97">
        <v>2883.54</v>
      </c>
      <c r="D120" s="98">
        <v>1149.4000000000001</v>
      </c>
      <c r="E120" s="98">
        <v>1507.22</v>
      </c>
      <c r="F120" s="98">
        <v>226.9</v>
      </c>
      <c r="G120" s="98">
        <v>626.59</v>
      </c>
      <c r="H120" s="98">
        <v>6</v>
      </c>
      <c r="I120" s="98">
        <v>0</v>
      </c>
      <c r="J120" s="98">
        <v>0</v>
      </c>
      <c r="K120" s="98">
        <v>0</v>
      </c>
      <c r="L120" s="99">
        <v>3516.13</v>
      </c>
      <c r="M120" s="53"/>
    </row>
    <row r="121" spans="1:13" s="100" customFormat="1" ht="13.5" hidden="1" thickBot="1">
      <c r="A121"/>
      <c r="B121" s="64" t="s">
        <v>73</v>
      </c>
      <c r="C121" s="101">
        <v>4996.7700000000004</v>
      </c>
      <c r="D121" s="102">
        <v>2641.95</v>
      </c>
      <c r="E121" s="102">
        <v>1798.27</v>
      </c>
      <c r="F121" s="102">
        <v>556.54</v>
      </c>
      <c r="G121" s="102">
        <v>1525.81</v>
      </c>
      <c r="H121" s="102">
        <v>8</v>
      </c>
      <c r="I121" s="102">
        <v>0</v>
      </c>
      <c r="J121" s="102">
        <v>0</v>
      </c>
      <c r="K121" s="102">
        <v>0</v>
      </c>
      <c r="L121" s="103">
        <v>6530.59</v>
      </c>
      <c r="M121" s="53"/>
    </row>
    <row r="122" spans="1:13" s="100" customFormat="1" hidden="1">
      <c r="A122"/>
      <c r="B122" s="59" t="s">
        <v>74</v>
      </c>
      <c r="C122" s="97">
        <v>7670.36</v>
      </c>
      <c r="D122" s="98">
        <v>6179.04</v>
      </c>
      <c r="E122" s="98">
        <v>251.95</v>
      </c>
      <c r="F122" s="98">
        <v>1239.3599999999999</v>
      </c>
      <c r="G122" s="98">
        <v>1804.9</v>
      </c>
      <c r="H122" s="98">
        <v>7</v>
      </c>
      <c r="I122" s="98">
        <v>327.81</v>
      </c>
      <c r="J122" s="98">
        <v>3</v>
      </c>
      <c r="K122" s="98">
        <v>0</v>
      </c>
      <c r="L122" s="99">
        <v>9813.09</v>
      </c>
      <c r="M122" s="53"/>
    </row>
    <row r="123" spans="1:13" s="100" customFormat="1" hidden="1">
      <c r="A123"/>
      <c r="B123" s="59" t="s">
        <v>75</v>
      </c>
      <c r="C123" s="97">
        <v>2716.4</v>
      </c>
      <c r="D123" s="98">
        <v>2075.31</v>
      </c>
      <c r="E123" s="98">
        <v>346.27</v>
      </c>
      <c r="F123" s="98">
        <v>294.81</v>
      </c>
      <c r="G123" s="98">
        <v>458.86</v>
      </c>
      <c r="H123" s="98">
        <v>12.54</v>
      </c>
      <c r="I123" s="98">
        <v>400.13</v>
      </c>
      <c r="J123" s="98">
        <v>1</v>
      </c>
      <c r="K123" s="98">
        <v>0</v>
      </c>
      <c r="L123" s="99">
        <v>3588.95</v>
      </c>
      <c r="M123" s="53"/>
    </row>
    <row r="124" spans="1:13" s="100" customFormat="1" hidden="1">
      <c r="A124"/>
      <c r="B124" s="59" t="s">
        <v>76</v>
      </c>
      <c r="C124" s="97">
        <v>2133.9499999999998</v>
      </c>
      <c r="D124" s="98">
        <v>1746.04</v>
      </c>
      <c r="E124" s="98">
        <v>34.9</v>
      </c>
      <c r="F124" s="98">
        <v>353</v>
      </c>
      <c r="G124" s="98">
        <v>485.09</v>
      </c>
      <c r="H124" s="98">
        <v>3</v>
      </c>
      <c r="I124" s="98">
        <v>0</v>
      </c>
      <c r="J124" s="98">
        <v>0</v>
      </c>
      <c r="K124" s="98">
        <v>0</v>
      </c>
      <c r="L124" s="99">
        <v>2622.04</v>
      </c>
      <c r="M124" s="53"/>
    </row>
    <row r="125" spans="1:13" s="100" customFormat="1" hidden="1">
      <c r="A125"/>
      <c r="B125" s="59" t="s">
        <v>77</v>
      </c>
      <c r="C125" s="97">
        <v>5826.13</v>
      </c>
      <c r="D125" s="98">
        <v>4911.5</v>
      </c>
      <c r="E125" s="98">
        <v>71.180000000000007</v>
      </c>
      <c r="F125" s="98">
        <v>843.45</v>
      </c>
      <c r="G125" s="98">
        <v>1515.77</v>
      </c>
      <c r="H125" s="98">
        <v>2</v>
      </c>
      <c r="I125" s="98">
        <v>415.63</v>
      </c>
      <c r="J125" s="98">
        <v>5</v>
      </c>
      <c r="K125" s="98">
        <v>0</v>
      </c>
      <c r="L125" s="99">
        <v>7764.54</v>
      </c>
      <c r="M125" s="53"/>
    </row>
    <row r="126" spans="1:13" s="100" customFormat="1" ht="13.5" hidden="1" thickBot="1">
      <c r="A126"/>
      <c r="B126" s="64" t="s">
        <v>78</v>
      </c>
      <c r="C126" s="101">
        <v>18346.86</v>
      </c>
      <c r="D126" s="102">
        <v>14911.9</v>
      </c>
      <c r="E126" s="102">
        <v>704.31</v>
      </c>
      <c r="F126" s="102">
        <v>2730.63</v>
      </c>
      <c r="G126" s="102">
        <v>4264.63</v>
      </c>
      <c r="H126" s="102">
        <v>24.54</v>
      </c>
      <c r="I126" s="102">
        <v>1143.5899999999999</v>
      </c>
      <c r="J126" s="102">
        <v>9</v>
      </c>
      <c r="K126" s="102">
        <v>0</v>
      </c>
      <c r="L126" s="103">
        <v>23788.63</v>
      </c>
      <c r="M126" s="53"/>
    </row>
    <row r="127" spans="1:13" s="100" customFormat="1" ht="13.5" hidden="1" thickBot="1">
      <c r="A127"/>
      <c r="B127" s="64" t="s">
        <v>79</v>
      </c>
      <c r="C127" s="101">
        <v>224281.59</v>
      </c>
      <c r="D127" s="102">
        <v>184165.22</v>
      </c>
      <c r="E127" s="102">
        <v>560</v>
      </c>
      <c r="F127" s="102">
        <v>39556.36</v>
      </c>
      <c r="G127" s="102">
        <v>36539.54</v>
      </c>
      <c r="H127" s="102">
        <v>8</v>
      </c>
      <c r="I127" s="102">
        <v>26.72</v>
      </c>
      <c r="J127" s="102">
        <v>0</v>
      </c>
      <c r="K127" s="102">
        <v>0</v>
      </c>
      <c r="L127" s="103">
        <v>260855.86</v>
      </c>
      <c r="M127" s="53"/>
    </row>
    <row r="128" spans="1:13" s="100" customFormat="1" ht="13.5" hidden="1" thickBot="1">
      <c r="A128"/>
      <c r="B128" s="64" t="s">
        <v>80</v>
      </c>
      <c r="C128" s="101">
        <v>71896.27</v>
      </c>
      <c r="D128" s="102">
        <v>23075.95</v>
      </c>
      <c r="E128" s="102">
        <v>45003</v>
      </c>
      <c r="F128" s="102">
        <v>3817.31</v>
      </c>
      <c r="G128" s="102">
        <v>6523.04</v>
      </c>
      <c r="H128" s="102">
        <v>92.13</v>
      </c>
      <c r="I128" s="102">
        <v>116.27</v>
      </c>
      <c r="J128" s="102">
        <v>2</v>
      </c>
      <c r="K128" s="102">
        <v>0</v>
      </c>
      <c r="L128" s="103">
        <v>78629.72</v>
      </c>
      <c r="M128" s="53"/>
    </row>
    <row r="129" spans="1:26" s="100" customFormat="1" ht="13.5" hidden="1" thickBot="1">
      <c r="A129" s="53">
        <f>SUM(D129:F129)</f>
        <v>14079.53</v>
      </c>
      <c r="B129" s="64" t="s">
        <v>81</v>
      </c>
      <c r="C129" s="101">
        <v>14079.54</v>
      </c>
      <c r="D129" s="102">
        <v>10434.040000000001</v>
      </c>
      <c r="E129" s="102">
        <v>1998.77</v>
      </c>
      <c r="F129" s="102">
        <v>1646.72</v>
      </c>
      <c r="G129" s="102">
        <v>2494.54</v>
      </c>
      <c r="H129" s="102">
        <v>16</v>
      </c>
      <c r="I129" s="102">
        <v>0</v>
      </c>
      <c r="J129" s="102">
        <v>0</v>
      </c>
      <c r="K129" s="102">
        <v>0</v>
      </c>
      <c r="L129" s="103">
        <v>16590.09</v>
      </c>
      <c r="M129" s="53"/>
    </row>
    <row r="130" spans="1:26" s="100" customFormat="1" hidden="1">
      <c r="A130"/>
      <c r="B130" s="59" t="s">
        <v>82</v>
      </c>
      <c r="C130" s="97">
        <v>7526.45</v>
      </c>
      <c r="D130" s="98">
        <v>6412.59</v>
      </c>
      <c r="E130" s="98">
        <v>190.09</v>
      </c>
      <c r="F130" s="98">
        <v>923.77</v>
      </c>
      <c r="G130" s="98">
        <v>1284.4000000000001</v>
      </c>
      <c r="H130" s="98">
        <v>5</v>
      </c>
      <c r="I130" s="98">
        <v>0</v>
      </c>
      <c r="J130" s="98">
        <v>0</v>
      </c>
      <c r="K130" s="98">
        <v>0</v>
      </c>
      <c r="L130" s="99">
        <v>8815.86</v>
      </c>
      <c r="M130" s="53"/>
    </row>
    <row r="131" spans="1:26" s="100" customFormat="1" hidden="1">
      <c r="A131" s="53"/>
      <c r="B131" s="59" t="s">
        <v>83</v>
      </c>
      <c r="C131" s="97">
        <v>13943.45</v>
      </c>
      <c r="D131" s="98">
        <v>10369.31</v>
      </c>
      <c r="E131" s="98">
        <v>170.68</v>
      </c>
      <c r="F131" s="98">
        <v>3403.45</v>
      </c>
      <c r="G131" s="98">
        <v>2113.7199999999998</v>
      </c>
      <c r="H131" s="98">
        <v>5</v>
      </c>
      <c r="I131" s="98">
        <v>112.54</v>
      </c>
      <c r="J131" s="98">
        <v>2</v>
      </c>
      <c r="K131" s="98">
        <v>0</v>
      </c>
      <c r="L131" s="99">
        <v>16176.72</v>
      </c>
      <c r="M131" s="107"/>
      <c r="O131" s="53"/>
    </row>
    <row r="132" spans="1:26" s="100" customFormat="1" hidden="1">
      <c r="A132"/>
      <c r="B132" s="59" t="s">
        <v>84</v>
      </c>
      <c r="C132" s="97">
        <v>18828</v>
      </c>
      <c r="D132" s="98">
        <v>13578.22</v>
      </c>
      <c r="E132" s="98">
        <v>339.95</v>
      </c>
      <c r="F132" s="98">
        <v>4909.8100000000004</v>
      </c>
      <c r="G132" s="98">
        <v>3791.9</v>
      </c>
      <c r="H132" s="98">
        <v>12</v>
      </c>
      <c r="I132" s="98">
        <v>173.31</v>
      </c>
      <c r="J132" s="98">
        <v>1</v>
      </c>
      <c r="K132" s="98">
        <v>0</v>
      </c>
      <c r="L132" s="99">
        <v>22806.22</v>
      </c>
      <c r="M132" s="107"/>
      <c r="O132" s="53"/>
    </row>
    <row r="133" spans="1:26" s="100" customFormat="1" ht="13.5" hidden="1" thickBot="1">
      <c r="A133"/>
      <c r="B133" s="64" t="s">
        <v>85</v>
      </c>
      <c r="C133" s="101">
        <v>40297.9</v>
      </c>
      <c r="D133" s="102">
        <v>30360.13</v>
      </c>
      <c r="E133" s="102">
        <v>700.72</v>
      </c>
      <c r="F133" s="102">
        <v>9237.0400000000009</v>
      </c>
      <c r="G133" s="102">
        <v>7190.04</v>
      </c>
      <c r="H133" s="102">
        <v>22</v>
      </c>
      <c r="I133" s="102">
        <v>285.86</v>
      </c>
      <c r="J133" s="102">
        <v>3</v>
      </c>
      <c r="K133" s="102">
        <v>0</v>
      </c>
      <c r="L133" s="103">
        <v>47798.81</v>
      </c>
      <c r="M133" s="53"/>
    </row>
    <row r="134" spans="1:26" s="100" customFormat="1" ht="13.5" hidden="1" thickBot="1">
      <c r="A134"/>
      <c r="B134" s="64" t="s">
        <v>86</v>
      </c>
      <c r="C134" s="101">
        <v>7463.77</v>
      </c>
      <c r="D134" s="102">
        <v>5741.54</v>
      </c>
      <c r="E134" s="102">
        <v>1112.27</v>
      </c>
      <c r="F134" s="102">
        <v>609.95000000000005</v>
      </c>
      <c r="G134" s="102">
        <v>1030.3599999999999</v>
      </c>
      <c r="H134" s="102">
        <v>11</v>
      </c>
      <c r="I134" s="102">
        <v>0</v>
      </c>
      <c r="J134" s="102">
        <v>0</v>
      </c>
      <c r="K134" s="102">
        <v>0</v>
      </c>
      <c r="L134" s="103">
        <v>8505.1299999999992</v>
      </c>
      <c r="M134" s="53"/>
    </row>
    <row r="135" spans="1:26" s="100" customFormat="1" ht="13.5" hidden="1" thickBot="1">
      <c r="A135"/>
      <c r="B135" s="64" t="s">
        <v>87</v>
      </c>
      <c r="C135" s="108">
        <v>3241.27</v>
      </c>
      <c r="D135" s="109">
        <v>1200.9000000000001</v>
      </c>
      <c r="E135" s="109">
        <v>2</v>
      </c>
      <c r="F135" s="109">
        <v>2038.36</v>
      </c>
      <c r="G135" s="109">
        <v>316.13</v>
      </c>
      <c r="H135" s="109">
        <v>0</v>
      </c>
      <c r="I135" s="109">
        <v>5.77</v>
      </c>
      <c r="J135" s="109">
        <v>0</v>
      </c>
      <c r="K135" s="109">
        <v>0</v>
      </c>
      <c r="L135" s="110">
        <v>3563.18</v>
      </c>
      <c r="M135" s="53"/>
    </row>
    <row r="136" spans="1:26" s="100" customFormat="1" ht="13.5" hidden="1" thickBot="1">
      <c r="A136"/>
      <c r="B136" s="64" t="s">
        <v>88</v>
      </c>
      <c r="C136" s="108">
        <v>3965.5</v>
      </c>
      <c r="D136" s="109">
        <v>2344.63</v>
      </c>
      <c r="E136" s="109">
        <v>2.9</v>
      </c>
      <c r="F136" s="109">
        <v>1617.95</v>
      </c>
      <c r="G136" s="109">
        <v>982.9</v>
      </c>
      <c r="H136" s="109">
        <v>0</v>
      </c>
      <c r="I136" s="109">
        <v>2</v>
      </c>
      <c r="J136" s="109">
        <v>0</v>
      </c>
      <c r="K136" s="109">
        <v>0</v>
      </c>
      <c r="L136" s="111">
        <v>4950.3999999999996</v>
      </c>
      <c r="M136"/>
    </row>
    <row r="137" spans="1:26" s="100" customFormat="1" ht="14.25" hidden="1" thickTop="1" thickBot="1">
      <c r="A137"/>
      <c r="B137" s="79" t="s">
        <v>10</v>
      </c>
      <c r="C137" s="112">
        <v>1084114.0900000001</v>
      </c>
      <c r="D137" s="113">
        <v>804683.68</v>
      </c>
      <c r="E137" s="113">
        <v>155859.9</v>
      </c>
      <c r="F137" s="113">
        <v>123570.5</v>
      </c>
      <c r="G137" s="113">
        <v>205077.36</v>
      </c>
      <c r="H137" s="113">
        <v>1264.04</v>
      </c>
      <c r="I137" s="113">
        <v>3275</v>
      </c>
      <c r="J137" s="113">
        <v>38</v>
      </c>
      <c r="K137" s="113">
        <v>3</v>
      </c>
      <c r="L137" s="114">
        <v>1293771</v>
      </c>
      <c r="M137"/>
    </row>
    <row r="138" spans="1:26" s="100" customFormat="1" ht="13.5" hidden="1" thickTop="1">
      <c r="A138"/>
    </row>
    <row r="139" spans="1:26" hidden="1">
      <c r="L139" s="40"/>
      <c r="M139" s="4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</row>
    <row r="140" spans="1:26" hidden="1">
      <c r="L140" s="40"/>
      <c r="M140" s="4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</row>
    <row r="141" spans="1:26" hidden="1">
      <c r="L141" s="40"/>
      <c r="M141" s="4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</row>
    <row r="142" spans="1:26" hidden="1">
      <c r="L142" s="40"/>
      <c r="M142" s="4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</row>
    <row r="143" spans="1:26" hidden="1">
      <c r="L143" s="40"/>
      <c r="M143" s="4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</row>
    <row r="144" spans="1:26" hidden="1">
      <c r="L144" s="40"/>
      <c r="M144" s="4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</row>
    <row r="145" spans="12:26" hidden="1">
      <c r="L145" s="40"/>
      <c r="M145" s="4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</row>
    <row r="146" spans="12:26" hidden="1"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</row>
    <row r="147" spans="12:26" hidden="1"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</row>
    <row r="148" spans="12:26" hidden="1"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</row>
    <row r="149" spans="12:26" hidden="1"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</row>
    <row r="150" spans="12:26" hidden="1"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</row>
    <row r="151" spans="12:26" hidden="1"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</row>
    <row r="152" spans="12:26" hidden="1"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</row>
    <row r="153" spans="12:26" hidden="1"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</row>
    <row r="154" spans="12:26" hidden="1"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</row>
    <row r="155" spans="12:26" hidden="1"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</row>
    <row r="156" spans="12:26" hidden="1"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</row>
    <row r="157" spans="12:26" hidden="1"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</row>
    <row r="158" spans="12:26" hidden="1"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</row>
    <row r="159" spans="12:26" hidden="1"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</row>
    <row r="160" spans="12:26" hidden="1"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</row>
    <row r="161" spans="17:26" hidden="1"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</row>
    <row r="162" spans="17:26" hidden="1"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</row>
    <row r="163" spans="17:26" hidden="1"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</row>
    <row r="164" spans="17:26" hidden="1"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</row>
    <row r="165" spans="17:26" hidden="1"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</row>
    <row r="166" spans="17:26" hidden="1"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</row>
    <row r="167" spans="17:26" hidden="1"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</row>
    <row r="168" spans="17:26" hidden="1"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</row>
    <row r="169" spans="17:26" hidden="1"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</row>
    <row r="170" spans="17:26" hidden="1"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</row>
    <row r="171" spans="17:26" hidden="1"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</row>
    <row r="172" spans="17:26" hidden="1"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</row>
    <row r="173" spans="17:26" hidden="1"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</row>
    <row r="174" spans="17:26" hidden="1"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</row>
    <row r="175" spans="17:26" hidden="1"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</row>
    <row r="176" spans="17:26" hidden="1"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</row>
    <row r="177" spans="17:26" hidden="1"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</row>
    <row r="178" spans="17:26" hidden="1"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</row>
    <row r="179" spans="17:26" hidden="1"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</row>
    <row r="180" spans="17:26" hidden="1"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</row>
    <row r="181" spans="17:26" hidden="1"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</row>
    <row r="182" spans="17:26" hidden="1"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</row>
    <row r="183" spans="17:26" hidden="1"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</row>
    <row r="184" spans="17:26" hidden="1"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</row>
    <row r="185" spans="17:26" hidden="1"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</row>
    <row r="186" spans="17:26" hidden="1"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</row>
    <row r="187" spans="17:26" hidden="1"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</row>
    <row r="188" spans="17:26" hidden="1"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</row>
    <row r="189" spans="17:26" hidden="1"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</row>
    <row r="190" spans="17:26" hidden="1"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</row>
    <row r="191" spans="17:26" hidden="1"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</row>
    <row r="192" spans="17:26" hidden="1"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</row>
    <row r="193" spans="17:26" hidden="1"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</row>
    <row r="194" spans="17:26" hidden="1"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</row>
    <row r="195" spans="17:26" hidden="1"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</row>
    <row r="196" spans="17:26" hidden="1"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</row>
    <row r="197" spans="17:26" hidden="1"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</row>
    <row r="198" spans="17:26"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</row>
    <row r="199" spans="17:26"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</row>
    <row r="200" spans="17:26"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</row>
    <row r="201" spans="17:26"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</row>
  </sheetData>
  <mergeCells count="2">
    <mergeCell ref="B1:J1"/>
    <mergeCell ref="B69:J69"/>
  </mergeCells>
  <printOptions horizontalCentered="1" verticalCentered="1"/>
  <pageMargins left="0.39370078740157483" right="0.39370078740157483" top="0.39370078740157483" bottom="0" header="0" footer="0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8"/>
  <sheetViews>
    <sheetView showGridLines="0" topLeftCell="B1" zoomScaleNormal="100" workbookViewId="0">
      <selection activeCell="H40" sqref="H40"/>
    </sheetView>
  </sheetViews>
  <sheetFormatPr baseColWidth="10" defaultRowHeight="12.75"/>
  <cols>
    <col min="1" max="1" width="0" hidden="1" customWidth="1"/>
    <col min="2" max="2" width="17.42578125" style="40" customWidth="1"/>
    <col min="3" max="3" width="12.140625" style="40" customWidth="1"/>
    <col min="4" max="4" width="10.140625" style="40" customWidth="1"/>
    <col min="5" max="5" width="11.42578125" style="40" customWidth="1"/>
    <col min="6" max="6" width="10" style="40" customWidth="1"/>
    <col min="7" max="7" width="12.140625" style="40" customWidth="1"/>
    <col min="8" max="8" width="9.5703125" style="40" customWidth="1"/>
    <col min="9" max="9" width="10.140625" style="40" customWidth="1"/>
    <col min="10" max="10" width="10.85546875" style="40" customWidth="1"/>
    <col min="11" max="18" width="11.42578125" hidden="1" customWidth="1"/>
    <col min="19" max="26" width="0" hidden="1" customWidth="1"/>
  </cols>
  <sheetData>
    <row r="1" spans="1:16" ht="18.75">
      <c r="B1" s="544" t="s">
        <v>0</v>
      </c>
      <c r="C1" s="544"/>
      <c r="D1" s="545"/>
      <c r="E1" s="545"/>
      <c r="F1" s="545"/>
      <c r="G1" s="545"/>
      <c r="H1" s="545"/>
      <c r="I1" s="545"/>
      <c r="J1" s="546"/>
      <c r="K1" s="1"/>
    </row>
    <row r="2" spans="1:16" ht="21.6" customHeight="1">
      <c r="B2" s="2" t="s">
        <v>91</v>
      </c>
      <c r="C2" s="3"/>
      <c r="D2" s="4"/>
      <c r="E2" s="4"/>
      <c r="F2" s="4"/>
      <c r="G2" s="4"/>
      <c r="H2" s="4"/>
      <c r="I2" s="4"/>
      <c r="J2" s="5"/>
      <c r="K2" s="1"/>
    </row>
    <row r="3" spans="1:16" s="6" customFormat="1" ht="7.15" customHeight="1">
      <c r="C3" s="8"/>
      <c r="D3" s="8"/>
      <c r="E3" s="8"/>
      <c r="F3" s="8"/>
      <c r="G3" s="8"/>
      <c r="H3" s="8"/>
      <c r="I3" s="8"/>
      <c r="J3" s="9"/>
      <c r="K3" s="1"/>
    </row>
    <row r="4" spans="1:16" s="6" customFormat="1" ht="15.75">
      <c r="B4" s="10" t="str">
        <f>'Procedentes UE'!$B$4</f>
        <v>MEDIA MARZO 2020</v>
      </c>
      <c r="C4" s="8"/>
      <c r="D4" s="8"/>
      <c r="E4" s="8"/>
      <c r="F4" s="8"/>
      <c r="G4" s="8"/>
      <c r="H4" s="8"/>
      <c r="I4" s="8"/>
      <c r="J4" s="9"/>
      <c r="K4" s="1"/>
    </row>
    <row r="5" spans="1:16" s="11" customFormat="1" ht="28.15" customHeight="1">
      <c r="B5" s="12"/>
      <c r="C5" s="13" t="s">
        <v>3</v>
      </c>
      <c r="D5" s="14" t="s">
        <v>4</v>
      </c>
      <c r="E5" s="14" t="s">
        <v>5</v>
      </c>
      <c r="F5" s="14" t="s">
        <v>6</v>
      </c>
      <c r="G5" s="15" t="s">
        <v>7</v>
      </c>
      <c r="H5" s="15" t="s">
        <v>8</v>
      </c>
      <c r="I5" s="15" t="s">
        <v>9</v>
      </c>
      <c r="J5" s="16" t="s">
        <v>10</v>
      </c>
      <c r="K5" s="17"/>
    </row>
    <row r="6" spans="1:16" ht="15" customHeight="1">
      <c r="A6" s="18">
        <f>SUM(D6:F6)-C6</f>
        <v>-1.9999999996798579E-2</v>
      </c>
      <c r="B6" s="19" t="str">
        <f>'Procedentes UE'!B6</f>
        <v>Almería</v>
      </c>
      <c r="C6" s="20">
        <f t="shared" ref="C6:F21" si="0">C75</f>
        <v>60342.68</v>
      </c>
      <c r="D6" s="21">
        <f t="shared" si="0"/>
        <v>22965.22</v>
      </c>
      <c r="E6" s="21">
        <f t="shared" si="0"/>
        <v>36542.04</v>
      </c>
      <c r="F6" s="21">
        <f t="shared" si="0"/>
        <v>835.4</v>
      </c>
      <c r="G6" s="22">
        <f>G75+H75</f>
        <v>5957.35</v>
      </c>
      <c r="H6" s="21">
        <f>I75+J75</f>
        <v>47.86</v>
      </c>
      <c r="I6" s="21">
        <f>K75</f>
        <v>0</v>
      </c>
      <c r="J6" s="23">
        <f>L75</f>
        <v>66347.899999999994</v>
      </c>
      <c r="K6" s="115">
        <f>GENERO!K6+GENERO!L6</f>
        <v>66347.899999999994</v>
      </c>
      <c r="L6" s="25">
        <f>K6-J6</f>
        <v>0</v>
      </c>
      <c r="M6" s="24"/>
      <c r="N6" s="24">
        <f t="shared" ref="N6:N68" si="1">SUM(D6:I6)</f>
        <v>66347.87000000001</v>
      </c>
      <c r="O6" s="25">
        <f>J6-N6</f>
        <v>2.9999999984283932E-2</v>
      </c>
      <c r="P6" s="23">
        <f>('Procedentes UE'!J6+'Procedentes de paises NOUE '!J6)-J6</f>
        <v>0</v>
      </c>
    </row>
    <row r="7" spans="1:16" ht="15" customHeight="1">
      <c r="A7" s="18">
        <f t="shared" ref="A7:A67" si="2">SUM(D7:F7)-C7</f>
        <v>-2.0000000000436557E-2</v>
      </c>
      <c r="B7" s="19" t="str">
        <f>'Procedentes UE'!B7</f>
        <v>Cádiz</v>
      </c>
      <c r="C7" s="20">
        <f t="shared" si="0"/>
        <v>7539.59</v>
      </c>
      <c r="D7" s="21">
        <f t="shared" si="0"/>
        <v>6329.95</v>
      </c>
      <c r="E7" s="21">
        <f t="shared" si="0"/>
        <v>420.72</v>
      </c>
      <c r="F7" s="21">
        <f t="shared" si="0"/>
        <v>788.9</v>
      </c>
      <c r="G7" s="22">
        <f t="shared" ref="G7:G68" si="3">G76+H76</f>
        <v>3926.81</v>
      </c>
      <c r="H7" s="21">
        <f t="shared" ref="H7:H68" si="4">I76+J76</f>
        <v>45.68</v>
      </c>
      <c r="I7" s="21">
        <f t="shared" ref="I7:J22" si="5">K76</f>
        <v>0</v>
      </c>
      <c r="J7" s="23">
        <f t="shared" si="5"/>
        <v>11512.09</v>
      </c>
      <c r="K7" s="115">
        <f>GENERO!K7+GENERO!L7</f>
        <v>11512.08</v>
      </c>
      <c r="L7" s="25">
        <f t="shared" ref="L7:L67" si="6">K7-J7</f>
        <v>-1.0000000000218279E-2</v>
      </c>
      <c r="M7" s="24"/>
      <c r="N7" s="24">
        <f t="shared" si="1"/>
        <v>11512.06</v>
      </c>
      <c r="O7" s="25">
        <f t="shared" ref="O7:O68" si="7">J7-N7</f>
        <v>3.0000000000654836E-2</v>
      </c>
      <c r="P7" s="23">
        <f>('Procedentes UE'!J7+'Procedentes de paises NOUE '!J7)-J7</f>
        <v>-1.0000000000218279E-2</v>
      </c>
    </row>
    <row r="8" spans="1:16" ht="15" customHeight="1">
      <c r="A8" s="18">
        <f t="shared" si="2"/>
        <v>-1.9999999999527063E-2</v>
      </c>
      <c r="B8" s="19" t="str">
        <f>'Procedentes UE'!B8</f>
        <v>Córdoba</v>
      </c>
      <c r="C8" s="20">
        <f t="shared" si="0"/>
        <v>6507.95</v>
      </c>
      <c r="D8" s="21">
        <f t="shared" si="0"/>
        <v>3235.9</v>
      </c>
      <c r="E8" s="21">
        <f t="shared" si="0"/>
        <v>2479.4</v>
      </c>
      <c r="F8" s="21">
        <f t="shared" si="0"/>
        <v>792.63</v>
      </c>
      <c r="G8" s="22">
        <f t="shared" si="3"/>
        <v>1233.94</v>
      </c>
      <c r="H8" s="21">
        <f t="shared" si="4"/>
        <v>0</v>
      </c>
      <c r="I8" s="21">
        <f t="shared" si="5"/>
        <v>0</v>
      </c>
      <c r="J8" s="23">
        <f t="shared" si="5"/>
        <v>7741.9</v>
      </c>
      <c r="K8" s="115">
        <f>GENERO!K8+GENERO!L8</f>
        <v>7741.9</v>
      </c>
      <c r="L8" s="25">
        <f t="shared" si="6"/>
        <v>0</v>
      </c>
      <c r="M8" s="24"/>
      <c r="N8" s="24">
        <f t="shared" si="1"/>
        <v>7741.8700000000008</v>
      </c>
      <c r="O8" s="25">
        <f t="shared" si="7"/>
        <v>2.9999999998835847E-2</v>
      </c>
      <c r="P8" s="23">
        <f>('Procedentes UE'!J8+'Procedentes de paises NOUE '!J8)-J8</f>
        <v>0</v>
      </c>
    </row>
    <row r="9" spans="1:16" ht="15" customHeight="1">
      <c r="A9" s="18">
        <f t="shared" si="2"/>
        <v>-9.9999999983992893E-3</v>
      </c>
      <c r="B9" s="19" t="str">
        <f>'Procedentes UE'!B9</f>
        <v>Granada</v>
      </c>
      <c r="C9" s="20">
        <f t="shared" si="0"/>
        <v>15448.9</v>
      </c>
      <c r="D9" s="21">
        <f t="shared" si="0"/>
        <v>8775.86</v>
      </c>
      <c r="E9" s="21">
        <f t="shared" si="0"/>
        <v>5580.72</v>
      </c>
      <c r="F9" s="21">
        <f t="shared" si="0"/>
        <v>1092.31</v>
      </c>
      <c r="G9" s="22">
        <f t="shared" si="3"/>
        <v>4933.22</v>
      </c>
      <c r="H9" s="21">
        <f t="shared" si="4"/>
        <v>6</v>
      </c>
      <c r="I9" s="21">
        <f t="shared" si="5"/>
        <v>0</v>
      </c>
      <c r="J9" s="23">
        <f t="shared" si="5"/>
        <v>20388.13</v>
      </c>
      <c r="K9" s="115">
        <f>GENERO!K9+GENERO!L9</f>
        <v>20388.12</v>
      </c>
      <c r="L9" s="25">
        <f t="shared" si="6"/>
        <v>-1.0000000002037268E-2</v>
      </c>
      <c r="M9" s="24"/>
      <c r="N9" s="24">
        <f t="shared" si="1"/>
        <v>20388.11</v>
      </c>
      <c r="O9" s="25">
        <f t="shared" si="7"/>
        <v>2.0000000000436557E-2</v>
      </c>
      <c r="P9" s="23">
        <f>('Procedentes UE'!J9+'Procedentes de paises NOUE '!J9)-J9</f>
        <v>0</v>
      </c>
    </row>
    <row r="10" spans="1:16" ht="15" customHeight="1">
      <c r="A10" s="18">
        <f t="shared" si="2"/>
        <v>0</v>
      </c>
      <c r="B10" s="19" t="str">
        <f>'Procedentes UE'!B10</f>
        <v>Huelva</v>
      </c>
      <c r="C10" s="20">
        <f t="shared" si="0"/>
        <v>55581.45</v>
      </c>
      <c r="D10" s="21">
        <f t="shared" si="0"/>
        <v>4265.68</v>
      </c>
      <c r="E10" s="21">
        <f t="shared" si="0"/>
        <v>50882</v>
      </c>
      <c r="F10" s="21">
        <f t="shared" si="0"/>
        <v>433.77</v>
      </c>
      <c r="G10" s="22">
        <f t="shared" si="3"/>
        <v>1646.44</v>
      </c>
      <c r="H10" s="21">
        <f t="shared" si="4"/>
        <v>51.4</v>
      </c>
      <c r="I10" s="21">
        <f t="shared" si="5"/>
        <v>0</v>
      </c>
      <c r="J10" s="23">
        <f t="shared" si="5"/>
        <v>57279.31</v>
      </c>
      <c r="K10" s="115">
        <f>GENERO!K10+GENERO!L10</f>
        <v>57279.31</v>
      </c>
      <c r="L10" s="25">
        <f t="shared" si="6"/>
        <v>0</v>
      </c>
      <c r="M10" s="24"/>
      <c r="N10" s="24">
        <f t="shared" si="1"/>
        <v>57279.29</v>
      </c>
      <c r="O10" s="25">
        <f t="shared" si="7"/>
        <v>1.9999999996798579E-2</v>
      </c>
      <c r="P10" s="23">
        <f>('Procedentes UE'!J10+'Procedentes de paises NOUE '!J10)-J10</f>
        <v>0</v>
      </c>
    </row>
    <row r="11" spans="1:16" ht="15" customHeight="1">
      <c r="A11" s="18">
        <f t="shared" si="2"/>
        <v>-1.0000000000218279E-2</v>
      </c>
      <c r="B11" s="19" t="str">
        <f>'Procedentes UE'!B11</f>
        <v>Jaén</v>
      </c>
      <c r="C11" s="20">
        <f t="shared" si="0"/>
        <v>4488.5</v>
      </c>
      <c r="D11" s="21">
        <f t="shared" si="0"/>
        <v>2232.77</v>
      </c>
      <c r="E11" s="21">
        <f t="shared" si="0"/>
        <v>1912.27</v>
      </c>
      <c r="F11" s="21">
        <f t="shared" si="0"/>
        <v>343.45</v>
      </c>
      <c r="G11" s="22">
        <f t="shared" si="3"/>
        <v>1075.54</v>
      </c>
      <c r="H11" s="21">
        <f t="shared" si="4"/>
        <v>0</v>
      </c>
      <c r="I11" s="21">
        <f t="shared" si="5"/>
        <v>0</v>
      </c>
      <c r="J11" s="23">
        <f t="shared" si="5"/>
        <v>5564.04</v>
      </c>
      <c r="K11" s="115">
        <f>GENERO!K11+GENERO!L11</f>
        <v>5564.0300000000007</v>
      </c>
      <c r="L11" s="25">
        <f t="shared" si="6"/>
        <v>-9.999999999308784E-3</v>
      </c>
      <c r="M11" s="24"/>
      <c r="N11" s="24">
        <f t="shared" si="1"/>
        <v>5564.03</v>
      </c>
      <c r="O11" s="25">
        <f t="shared" si="7"/>
        <v>1.0000000000218279E-2</v>
      </c>
      <c r="P11" s="23">
        <f>('Procedentes UE'!J11+'Procedentes de paises NOUE '!J11)-J11</f>
        <v>0</v>
      </c>
    </row>
    <row r="12" spans="1:16" ht="15" customHeight="1">
      <c r="A12" s="18">
        <f t="shared" si="2"/>
        <v>-1.0000000002037268E-2</v>
      </c>
      <c r="B12" s="19" t="str">
        <f>'Procedentes UE'!B12</f>
        <v>Málaga</v>
      </c>
      <c r="C12" s="20">
        <f t="shared" si="0"/>
        <v>49050.45</v>
      </c>
      <c r="D12" s="21">
        <f t="shared" si="0"/>
        <v>41588.449999999997</v>
      </c>
      <c r="E12" s="21">
        <f t="shared" si="0"/>
        <v>2042.36</v>
      </c>
      <c r="F12" s="21">
        <f t="shared" si="0"/>
        <v>5419.63</v>
      </c>
      <c r="G12" s="22">
        <f t="shared" si="3"/>
        <v>23924.13</v>
      </c>
      <c r="H12" s="21">
        <f t="shared" si="4"/>
        <v>87.399999999999991</v>
      </c>
      <c r="I12" s="21">
        <f t="shared" si="5"/>
        <v>0</v>
      </c>
      <c r="J12" s="23">
        <f t="shared" si="5"/>
        <v>73062</v>
      </c>
      <c r="K12" s="115">
        <f>GENERO!K12+GENERO!L12</f>
        <v>73061.989999999991</v>
      </c>
      <c r="L12" s="25">
        <f t="shared" si="6"/>
        <v>-1.0000000009313226E-2</v>
      </c>
      <c r="M12" s="24"/>
      <c r="N12" s="24">
        <f t="shared" si="1"/>
        <v>73061.969999999987</v>
      </c>
      <c r="O12" s="25">
        <f t="shared" si="7"/>
        <v>3.0000000013387762E-2</v>
      </c>
      <c r="P12" s="23">
        <f>('Procedentes UE'!J12+'Procedentes de paises NOUE '!J12)-J12</f>
        <v>-9.9999999947613105E-3</v>
      </c>
    </row>
    <row r="13" spans="1:16" ht="15" customHeight="1">
      <c r="A13" s="18">
        <f t="shared" si="2"/>
        <v>0</v>
      </c>
      <c r="B13" s="19" t="str">
        <f>'Procedentes UE'!B13</f>
        <v>Sevilla</v>
      </c>
      <c r="C13" s="20">
        <f t="shared" si="0"/>
        <v>24039.81</v>
      </c>
      <c r="D13" s="21">
        <f t="shared" si="0"/>
        <v>15454</v>
      </c>
      <c r="E13" s="21">
        <f t="shared" si="0"/>
        <v>5067</v>
      </c>
      <c r="F13" s="21">
        <f t="shared" si="0"/>
        <v>3518.81</v>
      </c>
      <c r="G13" s="22">
        <f t="shared" si="3"/>
        <v>5315.62</v>
      </c>
      <c r="H13" s="21">
        <f t="shared" si="4"/>
        <v>6.09</v>
      </c>
      <c r="I13" s="21">
        <f t="shared" si="5"/>
        <v>0</v>
      </c>
      <c r="J13" s="23">
        <f t="shared" si="5"/>
        <v>29361.54</v>
      </c>
      <c r="K13" s="115">
        <f>GENERO!K13+GENERO!L13</f>
        <v>29361.53</v>
      </c>
      <c r="L13" s="25">
        <f t="shared" si="6"/>
        <v>-1.0000000002037268E-2</v>
      </c>
      <c r="M13" s="24"/>
      <c r="N13" s="24">
        <f t="shared" si="1"/>
        <v>29361.52</v>
      </c>
      <c r="O13" s="25">
        <f t="shared" si="7"/>
        <v>2.0000000000436557E-2</v>
      </c>
      <c r="P13" s="23">
        <f>('Procedentes UE'!J13+'Procedentes de paises NOUE '!J13)-J13</f>
        <v>0</v>
      </c>
    </row>
    <row r="14" spans="1:16" ht="15" customHeight="1">
      <c r="A14" s="18">
        <f t="shared" si="2"/>
        <v>-9.9999999802093953E-3</v>
      </c>
      <c r="B14" s="26" t="str">
        <f>'Procedentes UE'!B14</f>
        <v>ANDALUCÍA</v>
      </c>
      <c r="C14" s="27">
        <f t="shared" si="0"/>
        <v>222999.36</v>
      </c>
      <c r="D14" s="28">
        <f t="shared" si="0"/>
        <v>104847.86</v>
      </c>
      <c r="E14" s="28">
        <f t="shared" si="0"/>
        <v>104926.54</v>
      </c>
      <c r="F14" s="28">
        <f t="shared" si="0"/>
        <v>13224.95</v>
      </c>
      <c r="G14" s="29">
        <f t="shared" si="3"/>
        <v>48013.120000000003</v>
      </c>
      <c r="H14" s="28">
        <f t="shared" si="4"/>
        <v>244.45</v>
      </c>
      <c r="I14" s="28">
        <f t="shared" si="5"/>
        <v>0</v>
      </c>
      <c r="J14" s="30">
        <f t="shared" si="5"/>
        <v>271256.95</v>
      </c>
      <c r="K14" s="115">
        <f>GENERO!K14+GENERO!L14</f>
        <v>271256.95</v>
      </c>
      <c r="L14" s="25">
        <f t="shared" si="6"/>
        <v>0</v>
      </c>
      <c r="M14" s="31">
        <f>SUM(J6:J13)</f>
        <v>271256.90999999997</v>
      </c>
      <c r="N14" s="24">
        <f t="shared" si="1"/>
        <v>271256.92000000004</v>
      </c>
      <c r="O14" s="25">
        <f t="shared" si="7"/>
        <v>2.9999999969732016E-2</v>
      </c>
      <c r="P14" s="23">
        <f>('Procedentes UE'!J14+'Procedentes de paises NOUE '!J14)-J14</f>
        <v>0</v>
      </c>
    </row>
    <row r="15" spans="1:16" ht="15" customHeight="1">
      <c r="A15" s="18">
        <f t="shared" si="2"/>
        <v>-1.0000000000218279E-2</v>
      </c>
      <c r="B15" s="19" t="str">
        <f>'Procedentes UE'!B15</f>
        <v>Huesca</v>
      </c>
      <c r="C15" s="20">
        <f t="shared" si="0"/>
        <v>12785.81</v>
      </c>
      <c r="D15" s="21">
        <f t="shared" si="0"/>
        <v>9682.77</v>
      </c>
      <c r="E15" s="21">
        <f t="shared" si="0"/>
        <v>2430.9</v>
      </c>
      <c r="F15" s="21">
        <f t="shared" si="0"/>
        <v>672.13</v>
      </c>
      <c r="G15" s="22">
        <f t="shared" si="3"/>
        <v>1230.3599999999999</v>
      </c>
      <c r="H15" s="21">
        <f t="shared" si="4"/>
        <v>0</v>
      </c>
      <c r="I15" s="21">
        <f t="shared" si="5"/>
        <v>0</v>
      </c>
      <c r="J15" s="23">
        <f t="shared" si="5"/>
        <v>14016.18</v>
      </c>
      <c r="K15" s="115">
        <f>GENERO!K15+GENERO!L15</f>
        <v>14016.17</v>
      </c>
      <c r="L15" s="25">
        <f t="shared" si="6"/>
        <v>-1.0000000000218279E-2</v>
      </c>
      <c r="M15" s="24"/>
      <c r="N15" s="24">
        <f t="shared" si="1"/>
        <v>14016.16</v>
      </c>
      <c r="O15" s="25">
        <f t="shared" si="7"/>
        <v>2.0000000000436557E-2</v>
      </c>
      <c r="P15" s="23">
        <f>('Procedentes UE'!J15+'Procedentes de paises NOUE '!J15)-J15</f>
        <v>-1.0000000000218279E-2</v>
      </c>
    </row>
    <row r="16" spans="1:16" ht="15" customHeight="1">
      <c r="A16" s="18">
        <f t="shared" si="2"/>
        <v>-1.0000000000218279E-2</v>
      </c>
      <c r="B16" s="19" t="str">
        <f>'Procedentes UE'!B16</f>
        <v>Teruel</v>
      </c>
      <c r="C16" s="20">
        <f t="shared" si="0"/>
        <v>5959.13</v>
      </c>
      <c r="D16" s="21">
        <f t="shared" si="0"/>
        <v>4958.45</v>
      </c>
      <c r="E16" s="21">
        <f t="shared" si="0"/>
        <v>653.13</v>
      </c>
      <c r="F16" s="21">
        <f t="shared" si="0"/>
        <v>347.54</v>
      </c>
      <c r="G16" s="22">
        <f t="shared" si="3"/>
        <v>704.4899999999999</v>
      </c>
      <c r="H16" s="21">
        <f t="shared" si="4"/>
        <v>0</v>
      </c>
      <c r="I16" s="21">
        <f t="shared" si="5"/>
        <v>1</v>
      </c>
      <c r="J16" s="23">
        <f t="shared" si="5"/>
        <v>6664.63</v>
      </c>
      <c r="K16" s="115">
        <f>GENERO!K16+GENERO!L16</f>
        <v>6664.63</v>
      </c>
      <c r="L16" s="25">
        <f t="shared" si="6"/>
        <v>0</v>
      </c>
      <c r="M16" s="24"/>
      <c r="N16" s="24">
        <f t="shared" si="1"/>
        <v>6664.61</v>
      </c>
      <c r="O16" s="25">
        <f t="shared" si="7"/>
        <v>2.0000000000436557E-2</v>
      </c>
      <c r="P16" s="23">
        <f>('Procedentes UE'!J16+'Procedentes de paises NOUE '!J16)-J16</f>
        <v>0</v>
      </c>
    </row>
    <row r="17" spans="1:16" ht="15" customHeight="1">
      <c r="A17" s="18">
        <f t="shared" si="2"/>
        <v>-1.0000000002037268E-2</v>
      </c>
      <c r="B17" s="19" t="str">
        <f>'Procedentes UE'!B17</f>
        <v>Zaragoza</v>
      </c>
      <c r="C17" s="20">
        <f t="shared" si="0"/>
        <v>45181.27</v>
      </c>
      <c r="D17" s="21">
        <f t="shared" si="0"/>
        <v>36114.31</v>
      </c>
      <c r="E17" s="21">
        <f t="shared" si="0"/>
        <v>4095.09</v>
      </c>
      <c r="F17" s="21">
        <f t="shared" si="0"/>
        <v>4971.8599999999997</v>
      </c>
      <c r="G17" s="22">
        <f t="shared" si="3"/>
        <v>6867.22</v>
      </c>
      <c r="H17" s="21">
        <f t="shared" si="4"/>
        <v>0</v>
      </c>
      <c r="I17" s="21">
        <f t="shared" si="5"/>
        <v>0</v>
      </c>
      <c r="J17" s="23">
        <f t="shared" si="5"/>
        <v>52048.5</v>
      </c>
      <c r="K17" s="115">
        <f>GENERO!K17+GENERO!L17</f>
        <v>52048.490000000005</v>
      </c>
      <c r="L17" s="25">
        <f t="shared" si="6"/>
        <v>-9.9999999947613105E-3</v>
      </c>
      <c r="M17" s="24"/>
      <c r="N17" s="24">
        <f t="shared" si="1"/>
        <v>52048.479999999996</v>
      </c>
      <c r="O17" s="25">
        <f t="shared" si="7"/>
        <v>2.0000000004074536E-2</v>
      </c>
      <c r="P17" s="23">
        <f>('Procedentes UE'!J17+'Procedentes de paises NOUE '!J17)-J17</f>
        <v>-9.9999999947613105E-3</v>
      </c>
    </row>
    <row r="18" spans="1:16" ht="15" customHeight="1">
      <c r="A18" s="18">
        <f t="shared" si="2"/>
        <v>-1.0000000002037268E-2</v>
      </c>
      <c r="B18" s="26" t="str">
        <f>'Procedentes UE'!B18</f>
        <v>ARAGÓN</v>
      </c>
      <c r="C18" s="27">
        <f t="shared" si="0"/>
        <v>63926.22</v>
      </c>
      <c r="D18" s="28">
        <f t="shared" si="0"/>
        <v>50755.54</v>
      </c>
      <c r="E18" s="28">
        <f t="shared" si="0"/>
        <v>7179.13</v>
      </c>
      <c r="F18" s="28">
        <f t="shared" si="0"/>
        <v>5991.54</v>
      </c>
      <c r="G18" s="29">
        <f t="shared" si="3"/>
        <v>8802.09</v>
      </c>
      <c r="H18" s="28">
        <f t="shared" si="4"/>
        <v>0</v>
      </c>
      <c r="I18" s="28">
        <f t="shared" si="5"/>
        <v>1</v>
      </c>
      <c r="J18" s="30">
        <f t="shared" si="5"/>
        <v>72729.31</v>
      </c>
      <c r="K18" s="115">
        <f>GENERO!K18+GENERO!L18</f>
        <v>72729.31</v>
      </c>
      <c r="L18" s="25">
        <f t="shared" si="6"/>
        <v>0</v>
      </c>
      <c r="M18" s="31">
        <f>SUM(J15:J17)</f>
        <v>72729.31</v>
      </c>
      <c r="N18" s="24">
        <f t="shared" si="1"/>
        <v>72729.3</v>
      </c>
      <c r="O18" s="25">
        <f t="shared" si="7"/>
        <v>9.9999999947613105E-3</v>
      </c>
      <c r="P18" s="23">
        <f>('Procedentes UE'!J18+'Procedentes de paises NOUE '!J18)-J18</f>
        <v>0</v>
      </c>
    </row>
    <row r="19" spans="1:16" ht="15" customHeight="1">
      <c r="A19" s="18">
        <f t="shared" si="2"/>
        <v>-1.0000000002037268E-2</v>
      </c>
      <c r="B19" s="26" t="str">
        <f>'Procedentes UE'!B19</f>
        <v>ASTURIAS</v>
      </c>
      <c r="C19" s="27">
        <f t="shared" si="0"/>
        <v>11278.54</v>
      </c>
      <c r="D19" s="28">
        <f t="shared" si="0"/>
        <v>8853.2199999999993</v>
      </c>
      <c r="E19" s="28">
        <f t="shared" si="0"/>
        <v>254.09</v>
      </c>
      <c r="F19" s="28">
        <f t="shared" si="0"/>
        <v>2171.2199999999998</v>
      </c>
      <c r="G19" s="29">
        <f t="shared" si="3"/>
        <v>2841.18</v>
      </c>
      <c r="H19" s="28">
        <f t="shared" si="4"/>
        <v>181.63</v>
      </c>
      <c r="I19" s="28">
        <f t="shared" si="5"/>
        <v>38</v>
      </c>
      <c r="J19" s="30">
        <f t="shared" si="5"/>
        <v>14339.36</v>
      </c>
      <c r="K19" s="115">
        <f>GENERO!K19+GENERO!L19</f>
        <v>14339.349999999999</v>
      </c>
      <c r="L19" s="25">
        <f t="shared" si="6"/>
        <v>-1.0000000002037268E-2</v>
      </c>
      <c r="M19" s="31">
        <f>J19</f>
        <v>14339.36</v>
      </c>
      <c r="N19" s="24">
        <f t="shared" si="1"/>
        <v>14339.339999999998</v>
      </c>
      <c r="O19" s="25">
        <f t="shared" si="7"/>
        <v>2.0000000002255547E-2</v>
      </c>
      <c r="P19" s="23">
        <f>('Procedentes UE'!J19+'Procedentes de paises NOUE '!J19)-J19</f>
        <v>-1.0000000002037268E-2</v>
      </c>
    </row>
    <row r="20" spans="1:16" ht="15" customHeight="1">
      <c r="A20" s="18">
        <f t="shared" si="2"/>
        <v>-1.0000000002037268E-2</v>
      </c>
      <c r="B20" s="26" t="str">
        <f>'Procedentes UE'!B20</f>
        <v>ILLES BALEARS</v>
      </c>
      <c r="C20" s="27">
        <f t="shared" si="0"/>
        <v>59327.5</v>
      </c>
      <c r="D20" s="28">
        <f t="shared" si="0"/>
        <v>53540.36</v>
      </c>
      <c r="E20" s="28">
        <f t="shared" si="0"/>
        <v>1244.6300000000001</v>
      </c>
      <c r="F20" s="28">
        <f t="shared" si="0"/>
        <v>4542.5</v>
      </c>
      <c r="G20" s="29">
        <f t="shared" si="3"/>
        <v>20570.45</v>
      </c>
      <c r="H20" s="28">
        <f t="shared" si="4"/>
        <v>180.54</v>
      </c>
      <c r="I20" s="28">
        <f t="shared" si="5"/>
        <v>0</v>
      </c>
      <c r="J20" s="30">
        <f t="shared" si="5"/>
        <v>80078.5</v>
      </c>
      <c r="K20" s="115">
        <f>GENERO!K20+GENERO!L20</f>
        <v>80078.489999999991</v>
      </c>
      <c r="L20" s="25">
        <f t="shared" si="6"/>
        <v>-1.0000000009313226E-2</v>
      </c>
      <c r="M20" s="31">
        <f>J20</f>
        <v>80078.5</v>
      </c>
      <c r="N20" s="24">
        <f t="shared" si="1"/>
        <v>80078.48</v>
      </c>
      <c r="O20" s="25">
        <f t="shared" si="7"/>
        <v>2.0000000004074536E-2</v>
      </c>
      <c r="P20" s="23">
        <f>('Procedentes UE'!J20+'Procedentes de paises NOUE '!J20)-J20</f>
        <v>-1.0000000009313226E-2</v>
      </c>
    </row>
    <row r="21" spans="1:16" ht="15" customHeight="1">
      <c r="A21" s="18">
        <f t="shared" si="2"/>
        <v>-1.0000000009313226E-2</v>
      </c>
      <c r="B21" s="19" t="str">
        <f>'Procedentes UE'!B21</f>
        <v>Las Palmas</v>
      </c>
      <c r="C21" s="20">
        <f t="shared" si="0"/>
        <v>38570.36</v>
      </c>
      <c r="D21" s="21">
        <f t="shared" si="0"/>
        <v>35769.449999999997</v>
      </c>
      <c r="E21" s="21">
        <f t="shared" si="0"/>
        <v>1205.45</v>
      </c>
      <c r="F21" s="21">
        <f t="shared" si="0"/>
        <v>1595.45</v>
      </c>
      <c r="G21" s="22">
        <f t="shared" si="3"/>
        <v>12491.68</v>
      </c>
      <c r="H21" s="21">
        <f t="shared" si="4"/>
        <v>293.27</v>
      </c>
      <c r="I21" s="21">
        <f t="shared" si="5"/>
        <v>0</v>
      </c>
      <c r="J21" s="23">
        <f t="shared" si="5"/>
        <v>51355.31</v>
      </c>
      <c r="K21" s="115">
        <f>GENERO!K21+GENERO!L21</f>
        <v>51355.31</v>
      </c>
      <c r="L21" s="25">
        <f t="shared" si="6"/>
        <v>0</v>
      </c>
      <c r="M21" s="24"/>
      <c r="N21" s="24">
        <f t="shared" si="1"/>
        <v>51355.299999999988</v>
      </c>
      <c r="O21" s="25">
        <f t="shared" si="7"/>
        <v>1.0000000009313226E-2</v>
      </c>
      <c r="P21" s="23">
        <f>('Procedentes UE'!J21+'Procedentes de paises NOUE '!J21)-J21</f>
        <v>0</v>
      </c>
    </row>
    <row r="22" spans="1:16" ht="15" customHeight="1">
      <c r="A22" s="18">
        <f t="shared" si="2"/>
        <v>-1.0000000002037268E-2</v>
      </c>
      <c r="B22" s="19" t="str">
        <f>'Procedentes UE'!B22</f>
        <v>S.C.Tenerife</v>
      </c>
      <c r="C22" s="20">
        <f t="shared" ref="C22:F37" si="8">C91</f>
        <v>33658.18</v>
      </c>
      <c r="D22" s="21">
        <f t="shared" si="8"/>
        <v>31493.360000000001</v>
      </c>
      <c r="E22" s="21">
        <f t="shared" si="8"/>
        <v>1267.77</v>
      </c>
      <c r="F22" s="21">
        <f t="shared" si="8"/>
        <v>897.04</v>
      </c>
      <c r="G22" s="22">
        <f t="shared" si="3"/>
        <v>12811.08</v>
      </c>
      <c r="H22" s="21">
        <f t="shared" si="4"/>
        <v>330.81</v>
      </c>
      <c r="I22" s="21">
        <f t="shared" si="5"/>
        <v>0</v>
      </c>
      <c r="J22" s="23">
        <f t="shared" si="5"/>
        <v>46800.09</v>
      </c>
      <c r="K22" s="115">
        <f>GENERO!K22+GENERO!L22</f>
        <v>46800.09</v>
      </c>
      <c r="L22" s="25">
        <f t="shared" si="6"/>
        <v>0</v>
      </c>
      <c r="M22" s="24"/>
      <c r="N22" s="24">
        <f t="shared" si="1"/>
        <v>46800.06</v>
      </c>
      <c r="O22" s="25">
        <f t="shared" si="7"/>
        <v>2.9999999998835847E-2</v>
      </c>
      <c r="P22" s="23">
        <f>('Procedentes UE'!J22+'Procedentes de paises NOUE '!J22)-J22</f>
        <v>-9.9999999947613105E-3</v>
      </c>
    </row>
    <row r="23" spans="1:16" ht="15" customHeight="1">
      <c r="A23" s="18">
        <f t="shared" si="2"/>
        <v>-9.9999999947613105E-3</v>
      </c>
      <c r="B23" s="26" t="str">
        <f>'Procedentes UE'!B23</f>
        <v>CANARIAS</v>
      </c>
      <c r="C23" s="27">
        <f t="shared" si="8"/>
        <v>72228.539999999994</v>
      </c>
      <c r="D23" s="28">
        <f t="shared" si="8"/>
        <v>67262.81</v>
      </c>
      <c r="E23" s="28">
        <f t="shared" si="8"/>
        <v>2473.2199999999998</v>
      </c>
      <c r="F23" s="28">
        <f t="shared" si="8"/>
        <v>2492.5</v>
      </c>
      <c r="G23" s="29">
        <f t="shared" si="3"/>
        <v>25302.760000000002</v>
      </c>
      <c r="H23" s="28">
        <f t="shared" si="4"/>
        <v>624.08000000000004</v>
      </c>
      <c r="I23" s="28">
        <f t="shared" ref="I23:J38" si="9">K92</f>
        <v>0</v>
      </c>
      <c r="J23" s="30">
        <f t="shared" si="9"/>
        <v>98155.4</v>
      </c>
      <c r="K23" s="115">
        <f>GENERO!K23+GENERO!L23</f>
        <v>98155.4</v>
      </c>
      <c r="L23" s="25">
        <f t="shared" si="6"/>
        <v>0</v>
      </c>
      <c r="M23" s="31">
        <f>SUM(J21:J22)</f>
        <v>98155.4</v>
      </c>
      <c r="N23" s="24">
        <f t="shared" si="1"/>
        <v>98155.37000000001</v>
      </c>
      <c r="O23" s="25">
        <f t="shared" si="7"/>
        <v>2.9999999984283932E-2</v>
      </c>
      <c r="P23" s="23">
        <f>('Procedentes UE'!J23+'Procedentes de paises NOUE '!J23)-J23</f>
        <v>0</v>
      </c>
    </row>
    <row r="24" spans="1:16" ht="15" customHeight="1">
      <c r="A24" s="18">
        <f t="shared" si="2"/>
        <v>0</v>
      </c>
      <c r="B24" s="26" t="str">
        <f>'Procedentes UE'!B24</f>
        <v>CANTABRIA</v>
      </c>
      <c r="C24" s="27">
        <f t="shared" si="8"/>
        <v>9802.18</v>
      </c>
      <c r="D24" s="28">
        <f t="shared" si="8"/>
        <v>7947.59</v>
      </c>
      <c r="E24" s="28">
        <f t="shared" si="8"/>
        <v>346.5</v>
      </c>
      <c r="F24" s="28">
        <f t="shared" si="8"/>
        <v>1508.09</v>
      </c>
      <c r="G24" s="29">
        <f t="shared" si="3"/>
        <v>2201.58</v>
      </c>
      <c r="H24" s="28">
        <f t="shared" si="4"/>
        <v>128.9</v>
      </c>
      <c r="I24" s="28">
        <f t="shared" si="9"/>
        <v>0</v>
      </c>
      <c r="J24" s="30">
        <f t="shared" si="9"/>
        <v>12132.68</v>
      </c>
      <c r="K24" s="115">
        <f>GENERO!K24+GENERO!L24</f>
        <v>12132.67</v>
      </c>
      <c r="L24" s="25">
        <f t="shared" si="6"/>
        <v>-1.0000000000218279E-2</v>
      </c>
      <c r="M24" s="31">
        <f>J24</f>
        <v>12132.68</v>
      </c>
      <c r="N24" s="24">
        <f t="shared" si="1"/>
        <v>12132.66</v>
      </c>
      <c r="O24" s="25">
        <f t="shared" si="7"/>
        <v>2.0000000000436557E-2</v>
      </c>
      <c r="P24" s="23">
        <f>('Procedentes UE'!J24+'Procedentes de paises NOUE '!J24)-J24</f>
        <v>-1.0000000000218279E-2</v>
      </c>
    </row>
    <row r="25" spans="1:16" ht="15" customHeight="1">
      <c r="A25" s="18">
        <f t="shared" si="2"/>
        <v>-1.0000000000218279E-2</v>
      </c>
      <c r="B25" s="19" t="str">
        <f>'Procedentes UE'!B25</f>
        <v>Ávila</v>
      </c>
      <c r="C25" s="20">
        <f t="shared" si="8"/>
        <v>2653.59</v>
      </c>
      <c r="D25" s="21">
        <f t="shared" si="8"/>
        <v>2081.7199999999998</v>
      </c>
      <c r="E25" s="21">
        <f t="shared" si="8"/>
        <v>259</v>
      </c>
      <c r="F25" s="21">
        <f t="shared" si="8"/>
        <v>312.86</v>
      </c>
      <c r="G25" s="22">
        <f t="shared" si="3"/>
        <v>515.66999999999996</v>
      </c>
      <c r="H25" s="21">
        <f t="shared" si="4"/>
        <v>0</v>
      </c>
      <c r="I25" s="21">
        <f t="shared" si="9"/>
        <v>0</v>
      </c>
      <c r="J25" s="23">
        <f t="shared" si="9"/>
        <v>3169.27</v>
      </c>
      <c r="K25" s="115">
        <f>GENERO!K25+GENERO!L25</f>
        <v>3169.26</v>
      </c>
      <c r="L25" s="25">
        <f t="shared" si="6"/>
        <v>-9.9999999997635314E-3</v>
      </c>
      <c r="M25" s="24"/>
      <c r="N25" s="24">
        <f t="shared" si="1"/>
        <v>3169.25</v>
      </c>
      <c r="O25" s="25">
        <f t="shared" si="7"/>
        <v>1.999999999998181E-2</v>
      </c>
      <c r="P25" s="23">
        <f>('Procedentes UE'!J25+'Procedentes de paises NOUE '!J25)-J25</f>
        <v>-9.9999999997635314E-3</v>
      </c>
    </row>
    <row r="26" spans="1:16" ht="15" customHeight="1">
      <c r="A26" s="18">
        <f t="shared" si="2"/>
        <v>-1.0000000002037268E-2</v>
      </c>
      <c r="B26" s="19" t="str">
        <f>'Procedentes UE'!B26</f>
        <v>Burgos</v>
      </c>
      <c r="C26" s="20">
        <f t="shared" si="8"/>
        <v>10773.54</v>
      </c>
      <c r="D26" s="21">
        <f t="shared" si="8"/>
        <v>9207.5</v>
      </c>
      <c r="E26" s="21">
        <f t="shared" si="8"/>
        <v>555.80999999999995</v>
      </c>
      <c r="F26" s="21">
        <f t="shared" si="8"/>
        <v>1010.22</v>
      </c>
      <c r="G26" s="22">
        <f t="shared" si="3"/>
        <v>1554.18</v>
      </c>
      <c r="H26" s="21">
        <f t="shared" si="4"/>
        <v>0</v>
      </c>
      <c r="I26" s="21">
        <f t="shared" si="9"/>
        <v>0</v>
      </c>
      <c r="J26" s="23">
        <f t="shared" si="9"/>
        <v>12327.72</v>
      </c>
      <c r="K26" s="115">
        <f>GENERO!K26+GENERO!L26</f>
        <v>12327.720000000001</v>
      </c>
      <c r="L26" s="25">
        <f t="shared" si="6"/>
        <v>0</v>
      </c>
      <c r="M26" s="24"/>
      <c r="N26" s="24">
        <f t="shared" si="1"/>
        <v>12327.71</v>
      </c>
      <c r="O26" s="25">
        <f t="shared" si="7"/>
        <v>1.0000000000218279E-2</v>
      </c>
      <c r="P26" s="23">
        <f>('Procedentes UE'!J26+'Procedentes de paises NOUE '!J26)-J26</f>
        <v>0</v>
      </c>
    </row>
    <row r="27" spans="1:16" ht="15" customHeight="1">
      <c r="A27" s="18">
        <f t="shared" si="2"/>
        <v>0</v>
      </c>
      <c r="B27" s="19" t="str">
        <f>'Procedentes UE'!B27</f>
        <v>León</v>
      </c>
      <c r="C27" s="20">
        <f t="shared" si="8"/>
        <v>5944.9</v>
      </c>
      <c r="D27" s="21">
        <f t="shared" si="8"/>
        <v>4654.09</v>
      </c>
      <c r="E27" s="21">
        <f t="shared" si="8"/>
        <v>508.09</v>
      </c>
      <c r="F27" s="21">
        <f t="shared" si="8"/>
        <v>782.72</v>
      </c>
      <c r="G27" s="22">
        <f t="shared" si="3"/>
        <v>1222.9000000000001</v>
      </c>
      <c r="H27" s="21">
        <f t="shared" si="4"/>
        <v>0</v>
      </c>
      <c r="I27" s="21">
        <f t="shared" si="9"/>
        <v>0</v>
      </c>
      <c r="J27" s="23">
        <f t="shared" si="9"/>
        <v>7167.81</v>
      </c>
      <c r="K27" s="115">
        <f>GENERO!K27+GENERO!L27</f>
        <v>7167.8099999999995</v>
      </c>
      <c r="L27" s="25">
        <f t="shared" si="6"/>
        <v>0</v>
      </c>
      <c r="M27" s="24"/>
      <c r="N27" s="24">
        <f t="shared" si="1"/>
        <v>7167.8000000000011</v>
      </c>
      <c r="O27" s="25">
        <f t="shared" si="7"/>
        <v>9.999999999308784E-3</v>
      </c>
      <c r="P27" s="23">
        <f>('Procedentes UE'!J27+'Procedentes de paises NOUE '!J27)-J27</f>
        <v>0</v>
      </c>
    </row>
    <row r="28" spans="1:16" ht="15" customHeight="1">
      <c r="A28" s="18">
        <f t="shared" si="2"/>
        <v>-2.0000000000436557E-2</v>
      </c>
      <c r="B28" s="19" t="str">
        <f>'Procedentes UE'!B28</f>
        <v>Palencia</v>
      </c>
      <c r="C28" s="20">
        <f t="shared" si="8"/>
        <v>2685.77</v>
      </c>
      <c r="D28" s="21">
        <f t="shared" si="8"/>
        <v>2142.7199999999998</v>
      </c>
      <c r="E28" s="21">
        <f t="shared" si="8"/>
        <v>299.31</v>
      </c>
      <c r="F28" s="21">
        <f t="shared" si="8"/>
        <v>243.72</v>
      </c>
      <c r="G28" s="22">
        <f t="shared" si="3"/>
        <v>414.59</v>
      </c>
      <c r="H28" s="21">
        <f t="shared" si="4"/>
        <v>0</v>
      </c>
      <c r="I28" s="21">
        <f t="shared" si="9"/>
        <v>0</v>
      </c>
      <c r="J28" s="23">
        <f t="shared" si="9"/>
        <v>3100.36</v>
      </c>
      <c r="K28" s="115">
        <f>GENERO!K28+GENERO!L28</f>
        <v>3100.3599999999997</v>
      </c>
      <c r="L28" s="25">
        <f t="shared" si="6"/>
        <v>0</v>
      </c>
      <c r="M28" s="24"/>
      <c r="N28" s="24">
        <f t="shared" si="1"/>
        <v>3100.3399999999997</v>
      </c>
      <c r="O28" s="25">
        <f t="shared" si="7"/>
        <v>2.0000000000436557E-2</v>
      </c>
      <c r="P28" s="23">
        <f>('Procedentes UE'!J28+'Procedentes de paises NOUE '!J28)-J28</f>
        <v>0</v>
      </c>
    </row>
    <row r="29" spans="1:16" ht="15" customHeight="1">
      <c r="A29" s="18">
        <f t="shared" si="2"/>
        <v>-1.0000000000218279E-2</v>
      </c>
      <c r="B29" s="19" t="str">
        <f>'Procedentes UE'!B29</f>
        <v>Salamanca</v>
      </c>
      <c r="C29" s="20">
        <f t="shared" si="8"/>
        <v>4221.54</v>
      </c>
      <c r="D29" s="21">
        <f t="shared" si="8"/>
        <v>3500.72</v>
      </c>
      <c r="E29" s="21">
        <f t="shared" si="8"/>
        <v>198.5</v>
      </c>
      <c r="F29" s="21">
        <f t="shared" si="8"/>
        <v>522.30999999999995</v>
      </c>
      <c r="G29" s="22">
        <f t="shared" si="3"/>
        <v>886.72</v>
      </c>
      <c r="H29" s="21">
        <f t="shared" si="4"/>
        <v>0</v>
      </c>
      <c r="I29" s="21">
        <f t="shared" si="9"/>
        <v>0</v>
      </c>
      <c r="J29" s="23">
        <f t="shared" si="9"/>
        <v>5108.2700000000004</v>
      </c>
      <c r="K29" s="115">
        <f>GENERO!K29+GENERO!L29</f>
        <v>5108.2700000000004</v>
      </c>
      <c r="L29" s="25">
        <f t="shared" si="6"/>
        <v>0</v>
      </c>
      <c r="M29" s="24"/>
      <c r="N29" s="24">
        <f t="shared" si="1"/>
        <v>5108.25</v>
      </c>
      <c r="O29" s="25">
        <f t="shared" si="7"/>
        <v>2.0000000000436557E-2</v>
      </c>
      <c r="P29" s="23">
        <f>('Procedentes UE'!J29+'Procedentes de paises NOUE '!J29)-J29</f>
        <v>-1.0000000000218279E-2</v>
      </c>
    </row>
    <row r="30" spans="1:16" ht="15" customHeight="1">
      <c r="A30" s="18">
        <f t="shared" si="2"/>
        <v>-1.0000000001127773E-2</v>
      </c>
      <c r="B30" s="19" t="str">
        <f>'Procedentes UE'!B30</f>
        <v>Segovia</v>
      </c>
      <c r="C30" s="20">
        <f t="shared" si="8"/>
        <v>6988.81</v>
      </c>
      <c r="D30" s="21">
        <f t="shared" si="8"/>
        <v>5385.95</v>
      </c>
      <c r="E30" s="21">
        <f t="shared" si="8"/>
        <v>1018.4</v>
      </c>
      <c r="F30" s="21">
        <f t="shared" si="8"/>
        <v>584.45000000000005</v>
      </c>
      <c r="G30" s="22">
        <f t="shared" si="3"/>
        <v>764.72</v>
      </c>
      <c r="H30" s="21">
        <f t="shared" si="4"/>
        <v>0</v>
      </c>
      <c r="I30" s="21">
        <f t="shared" si="9"/>
        <v>0</v>
      </c>
      <c r="J30" s="23">
        <f t="shared" si="9"/>
        <v>7753.54</v>
      </c>
      <c r="K30" s="115">
        <f>GENERO!K30+GENERO!L30</f>
        <v>7753.54</v>
      </c>
      <c r="L30" s="25">
        <f t="shared" si="6"/>
        <v>0</v>
      </c>
      <c r="M30" s="24"/>
      <c r="N30" s="24">
        <f t="shared" si="1"/>
        <v>7753.5199999999995</v>
      </c>
      <c r="O30" s="25">
        <f t="shared" si="7"/>
        <v>2.0000000000436557E-2</v>
      </c>
      <c r="P30" s="23">
        <f>('Procedentes UE'!J30+'Procedentes de paises NOUE '!J30)-J30</f>
        <v>-9.999999999308784E-3</v>
      </c>
    </row>
    <row r="31" spans="1:16" ht="15" customHeight="1">
      <c r="A31" s="18">
        <f t="shared" si="2"/>
        <v>-1.0000000000218279E-2</v>
      </c>
      <c r="B31" s="19" t="str">
        <f>'Procedentes UE'!B31</f>
        <v>Soria</v>
      </c>
      <c r="C31" s="20">
        <f t="shared" si="8"/>
        <v>3774.22</v>
      </c>
      <c r="D31" s="21">
        <f t="shared" si="8"/>
        <v>3174.31</v>
      </c>
      <c r="E31" s="21">
        <f t="shared" si="8"/>
        <v>344.68</v>
      </c>
      <c r="F31" s="21">
        <f t="shared" si="8"/>
        <v>255.22</v>
      </c>
      <c r="G31" s="22">
        <f t="shared" si="3"/>
        <v>318.26</v>
      </c>
      <c r="H31" s="21">
        <f t="shared" si="4"/>
        <v>0</v>
      </c>
      <c r="I31" s="21">
        <f t="shared" si="9"/>
        <v>0</v>
      </c>
      <c r="J31" s="23">
        <f t="shared" si="9"/>
        <v>4092.5</v>
      </c>
      <c r="K31" s="115">
        <f>GENERO!K31+GENERO!L31</f>
        <v>4092.5</v>
      </c>
      <c r="L31" s="25">
        <f t="shared" si="6"/>
        <v>0</v>
      </c>
      <c r="M31" s="24"/>
      <c r="N31" s="24">
        <f t="shared" si="1"/>
        <v>4092.4699999999993</v>
      </c>
      <c r="O31" s="25">
        <f t="shared" si="7"/>
        <v>3.0000000000654836E-2</v>
      </c>
      <c r="P31" s="23">
        <f>('Procedentes UE'!J31+'Procedentes de paises NOUE '!J31)-J31</f>
        <v>0</v>
      </c>
    </row>
    <row r="32" spans="1:16" ht="15" customHeight="1">
      <c r="A32" s="18">
        <f t="shared" si="2"/>
        <v>-1.0000000000218279E-2</v>
      </c>
      <c r="B32" s="19" t="str">
        <f>'Procedentes UE'!B32</f>
        <v>Valladolid</v>
      </c>
      <c r="C32" s="20">
        <f t="shared" si="8"/>
        <v>10600.09</v>
      </c>
      <c r="D32" s="21">
        <f t="shared" si="8"/>
        <v>8369.7199999999993</v>
      </c>
      <c r="E32" s="21">
        <f t="shared" si="8"/>
        <v>1059.77</v>
      </c>
      <c r="F32" s="21">
        <f t="shared" si="8"/>
        <v>1170.5899999999999</v>
      </c>
      <c r="G32" s="22">
        <f t="shared" si="3"/>
        <v>1445.18</v>
      </c>
      <c r="H32" s="21">
        <f t="shared" si="4"/>
        <v>0</v>
      </c>
      <c r="I32" s="21">
        <f t="shared" si="9"/>
        <v>0</v>
      </c>
      <c r="J32" s="23">
        <f t="shared" si="9"/>
        <v>12045.27</v>
      </c>
      <c r="K32" s="115">
        <f>GENERO!K32+GENERO!L32</f>
        <v>12045.26</v>
      </c>
      <c r="L32" s="25">
        <f t="shared" si="6"/>
        <v>-1.0000000000218279E-2</v>
      </c>
      <c r="M32" s="24"/>
      <c r="N32" s="24">
        <f t="shared" si="1"/>
        <v>12045.26</v>
      </c>
      <c r="O32" s="25">
        <f t="shared" si="7"/>
        <v>1.0000000000218279E-2</v>
      </c>
      <c r="P32" s="23">
        <f>('Procedentes UE'!J32+'Procedentes de paises NOUE '!J32)-J32</f>
        <v>0</v>
      </c>
    </row>
    <row r="33" spans="1:16" ht="15" customHeight="1">
      <c r="A33" s="18">
        <f t="shared" si="2"/>
        <v>-9.9999999999909051E-3</v>
      </c>
      <c r="B33" s="19" t="str">
        <f>'Procedentes UE'!B33</f>
        <v>Zamora</v>
      </c>
      <c r="C33" s="20">
        <f t="shared" si="8"/>
        <v>1905.22</v>
      </c>
      <c r="D33" s="21">
        <f t="shared" si="8"/>
        <v>1308.3599999999999</v>
      </c>
      <c r="E33" s="21">
        <f t="shared" si="8"/>
        <v>435.95</v>
      </c>
      <c r="F33" s="21">
        <f t="shared" si="8"/>
        <v>160.9</v>
      </c>
      <c r="G33" s="22">
        <f t="shared" si="3"/>
        <v>361.77</v>
      </c>
      <c r="H33" s="21">
        <f t="shared" si="4"/>
        <v>0</v>
      </c>
      <c r="I33" s="21">
        <f t="shared" si="9"/>
        <v>0</v>
      </c>
      <c r="J33" s="23">
        <f t="shared" si="9"/>
        <v>2267</v>
      </c>
      <c r="K33" s="115">
        <f>GENERO!K33+GENERO!L33</f>
        <v>2266.9899999999998</v>
      </c>
      <c r="L33" s="25">
        <f t="shared" si="6"/>
        <v>-1.0000000000218279E-2</v>
      </c>
      <c r="M33" s="24"/>
      <c r="N33" s="24">
        <f t="shared" si="1"/>
        <v>2266.98</v>
      </c>
      <c r="O33" s="25">
        <f t="shared" si="7"/>
        <v>1.999999999998181E-2</v>
      </c>
      <c r="P33" s="23">
        <f>('Procedentes UE'!J33+'Procedentes de paises NOUE '!J33)-J33</f>
        <v>-9.9999999997635314E-3</v>
      </c>
    </row>
    <row r="34" spans="1:16" ht="15" customHeight="1">
      <c r="A34" s="18">
        <f t="shared" si="2"/>
        <v>-1.0000000002037268E-2</v>
      </c>
      <c r="B34" s="26" t="str">
        <f>'Procedentes UE'!B34</f>
        <v>CASTILLA Y LEÓN</v>
      </c>
      <c r="C34" s="27">
        <f t="shared" si="8"/>
        <v>49547.72</v>
      </c>
      <c r="D34" s="28">
        <f t="shared" si="8"/>
        <v>39825.129999999997</v>
      </c>
      <c r="E34" s="28">
        <f t="shared" si="8"/>
        <v>4679.54</v>
      </c>
      <c r="F34" s="28">
        <f t="shared" si="8"/>
        <v>5043.04</v>
      </c>
      <c r="G34" s="29">
        <f t="shared" si="3"/>
        <v>7484.04</v>
      </c>
      <c r="H34" s="28">
        <f t="shared" si="4"/>
        <v>0</v>
      </c>
      <c r="I34" s="28">
        <f t="shared" si="9"/>
        <v>0</v>
      </c>
      <c r="J34" s="30">
        <f t="shared" si="9"/>
        <v>57031.77</v>
      </c>
      <c r="K34" s="115">
        <f>GENERO!K34+GENERO!L34</f>
        <v>57031.76</v>
      </c>
      <c r="L34" s="25">
        <f t="shared" si="6"/>
        <v>-9.9999999947613105E-3</v>
      </c>
      <c r="M34" s="31">
        <f>SUM(J25:J33)</f>
        <v>57031.740000000005</v>
      </c>
      <c r="N34" s="24">
        <f t="shared" si="1"/>
        <v>57031.75</v>
      </c>
      <c r="O34" s="25">
        <f t="shared" si="7"/>
        <v>1.9999999996798579E-2</v>
      </c>
      <c r="P34" s="23">
        <f>('Procedentes UE'!J34+'Procedentes de paises NOUE '!J34)-J34</f>
        <v>0</v>
      </c>
    </row>
    <row r="35" spans="1:16" ht="15" customHeight="1">
      <c r="A35" s="18">
        <f t="shared" si="2"/>
        <v>0</v>
      </c>
      <c r="B35" s="19" t="str">
        <f>'Procedentes UE'!B35</f>
        <v>Albacete</v>
      </c>
      <c r="C35" s="20">
        <f t="shared" si="8"/>
        <v>8827.31</v>
      </c>
      <c r="D35" s="21">
        <f t="shared" si="8"/>
        <v>4450.09</v>
      </c>
      <c r="E35" s="21">
        <f t="shared" si="8"/>
        <v>3978.54</v>
      </c>
      <c r="F35" s="21">
        <f t="shared" si="8"/>
        <v>398.68</v>
      </c>
      <c r="G35" s="22">
        <f t="shared" si="3"/>
        <v>1005.59</v>
      </c>
      <c r="H35" s="21">
        <f t="shared" si="4"/>
        <v>0</v>
      </c>
      <c r="I35" s="21">
        <f t="shared" si="9"/>
        <v>0</v>
      </c>
      <c r="J35" s="23">
        <f t="shared" si="9"/>
        <v>9832.9</v>
      </c>
      <c r="K35" s="115">
        <f>GENERO!K35+GENERO!L35</f>
        <v>9832.9</v>
      </c>
      <c r="L35" s="25">
        <f t="shared" si="6"/>
        <v>0</v>
      </c>
      <c r="M35" s="24"/>
      <c r="N35" s="24">
        <f t="shared" si="1"/>
        <v>9832.9000000000015</v>
      </c>
      <c r="O35" s="25">
        <f t="shared" si="7"/>
        <v>0</v>
      </c>
      <c r="P35" s="23">
        <f>('Procedentes UE'!J35+'Procedentes de paises NOUE '!J35)-J35</f>
        <v>0</v>
      </c>
    </row>
    <row r="36" spans="1:16" ht="15" customHeight="1">
      <c r="A36" s="18">
        <f t="shared" si="2"/>
        <v>0</v>
      </c>
      <c r="B36" s="19" t="str">
        <f>'Procedentes UE'!B36</f>
        <v>Ciudad Real</v>
      </c>
      <c r="C36" s="20">
        <f t="shared" si="8"/>
        <v>8584.1299999999992</v>
      </c>
      <c r="D36" s="21">
        <f t="shared" si="8"/>
        <v>4966.45</v>
      </c>
      <c r="E36" s="21">
        <f t="shared" si="8"/>
        <v>3099.68</v>
      </c>
      <c r="F36" s="21">
        <f t="shared" si="8"/>
        <v>518</v>
      </c>
      <c r="G36" s="22">
        <f t="shared" si="3"/>
        <v>1366.04</v>
      </c>
      <c r="H36" s="21">
        <f t="shared" si="4"/>
        <v>0</v>
      </c>
      <c r="I36" s="21">
        <f t="shared" si="9"/>
        <v>0</v>
      </c>
      <c r="J36" s="23">
        <f t="shared" si="9"/>
        <v>9950.18</v>
      </c>
      <c r="K36" s="115">
        <f>GENERO!K36+GENERO!L36</f>
        <v>9950.17</v>
      </c>
      <c r="L36" s="25">
        <f t="shared" si="6"/>
        <v>-1.0000000000218279E-2</v>
      </c>
      <c r="M36" s="24"/>
      <c r="N36" s="24">
        <f t="shared" si="1"/>
        <v>9950.1699999999983</v>
      </c>
      <c r="O36" s="25">
        <f t="shared" si="7"/>
        <v>1.0000000002037268E-2</v>
      </c>
      <c r="P36" s="23">
        <f>('Procedentes UE'!J36+'Procedentes de paises NOUE '!J36)-J36</f>
        <v>-1.0000000000218279E-2</v>
      </c>
    </row>
    <row r="37" spans="1:16" ht="15" customHeight="1">
      <c r="A37" s="18">
        <f t="shared" si="2"/>
        <v>-9.9999999983992893E-3</v>
      </c>
      <c r="B37" s="19" t="str">
        <f>'Procedentes UE'!B37</f>
        <v>Cuenca</v>
      </c>
      <c r="C37" s="20">
        <f t="shared" si="8"/>
        <v>9088.81</v>
      </c>
      <c r="D37" s="21">
        <f t="shared" si="8"/>
        <v>5925.22</v>
      </c>
      <c r="E37" s="21">
        <f t="shared" si="8"/>
        <v>2664.72</v>
      </c>
      <c r="F37" s="21">
        <f t="shared" si="8"/>
        <v>498.86</v>
      </c>
      <c r="G37" s="22">
        <f t="shared" si="3"/>
        <v>1000.72</v>
      </c>
      <c r="H37" s="21">
        <f t="shared" si="4"/>
        <v>0</v>
      </c>
      <c r="I37" s="21">
        <f t="shared" si="9"/>
        <v>0</v>
      </c>
      <c r="J37" s="23">
        <f t="shared" si="9"/>
        <v>10089.540000000001</v>
      </c>
      <c r="K37" s="115">
        <f>GENERO!K37+GENERO!L37</f>
        <v>10089.540000000001</v>
      </c>
      <c r="L37" s="25">
        <f t="shared" si="6"/>
        <v>0</v>
      </c>
      <c r="M37" s="24"/>
      <c r="N37" s="24">
        <f t="shared" si="1"/>
        <v>10089.52</v>
      </c>
      <c r="O37" s="25">
        <f t="shared" si="7"/>
        <v>2.0000000000436557E-2</v>
      </c>
      <c r="P37" s="23">
        <f>('Procedentes UE'!J37+'Procedentes de paises NOUE '!J37)-J37</f>
        <v>-1.0000000000218279E-2</v>
      </c>
    </row>
    <row r="38" spans="1:16" ht="15" customHeight="1">
      <c r="A38" s="18">
        <f t="shared" si="2"/>
        <v>-1.0000000000218279E-2</v>
      </c>
      <c r="B38" s="19" t="str">
        <f>'Procedentes UE'!B38</f>
        <v>Guadalajara</v>
      </c>
      <c r="C38" s="20">
        <f t="shared" ref="C38:F53" si="10">C107</f>
        <v>10186.450000000001</v>
      </c>
      <c r="D38" s="21">
        <f t="shared" si="10"/>
        <v>8918.9</v>
      </c>
      <c r="E38" s="21">
        <f t="shared" si="10"/>
        <v>452.86</v>
      </c>
      <c r="F38" s="21">
        <f t="shared" si="10"/>
        <v>814.68</v>
      </c>
      <c r="G38" s="22">
        <f t="shared" si="3"/>
        <v>1616.62</v>
      </c>
      <c r="H38" s="21">
        <f t="shared" si="4"/>
        <v>0</v>
      </c>
      <c r="I38" s="21">
        <f t="shared" si="9"/>
        <v>0</v>
      </c>
      <c r="J38" s="23">
        <f t="shared" si="9"/>
        <v>11803.09</v>
      </c>
      <c r="K38" s="115">
        <f>GENERO!K38+GENERO!L38</f>
        <v>11803.08</v>
      </c>
      <c r="L38" s="25">
        <f t="shared" si="6"/>
        <v>-1.0000000000218279E-2</v>
      </c>
      <c r="M38" s="24"/>
      <c r="N38" s="24">
        <f t="shared" si="1"/>
        <v>11803.060000000001</v>
      </c>
      <c r="O38" s="25">
        <f t="shared" si="7"/>
        <v>2.9999999998835847E-2</v>
      </c>
      <c r="P38" s="23">
        <f>('Procedentes UE'!J38+'Procedentes de paises NOUE '!J38)-J38</f>
        <v>-1.0000000000218279E-2</v>
      </c>
    </row>
    <row r="39" spans="1:16" ht="15" customHeight="1">
      <c r="A39" s="18">
        <f t="shared" si="2"/>
        <v>-1.0000000002037268E-2</v>
      </c>
      <c r="B39" s="19" t="str">
        <f>'Procedentes UE'!B39</f>
        <v>Toledo</v>
      </c>
      <c r="C39" s="20">
        <f t="shared" si="10"/>
        <v>16860.63</v>
      </c>
      <c r="D39" s="21">
        <f t="shared" si="10"/>
        <v>13183.72</v>
      </c>
      <c r="E39" s="21">
        <f t="shared" si="10"/>
        <v>2447.6799999999998</v>
      </c>
      <c r="F39" s="21">
        <f t="shared" si="10"/>
        <v>1229.22</v>
      </c>
      <c r="G39" s="22">
        <f t="shared" si="3"/>
        <v>3414.04</v>
      </c>
      <c r="H39" s="21">
        <f t="shared" si="4"/>
        <v>0</v>
      </c>
      <c r="I39" s="21">
        <f t="shared" ref="I39:J54" si="11">K108</f>
        <v>0</v>
      </c>
      <c r="J39" s="23">
        <f t="shared" si="11"/>
        <v>20274.68</v>
      </c>
      <c r="K39" s="115">
        <f>GENERO!K39+GENERO!L39</f>
        <v>20274.669999999998</v>
      </c>
      <c r="L39" s="25">
        <f t="shared" si="6"/>
        <v>-1.0000000002037268E-2</v>
      </c>
      <c r="M39" s="24"/>
      <c r="N39" s="24">
        <f t="shared" si="1"/>
        <v>20274.66</v>
      </c>
      <c r="O39" s="25">
        <f t="shared" si="7"/>
        <v>2.0000000000436557E-2</v>
      </c>
      <c r="P39" s="23">
        <f>('Procedentes UE'!J39+'Procedentes de paises NOUE '!J39)-J39</f>
        <v>-1.0000000002037268E-2</v>
      </c>
    </row>
    <row r="40" spans="1:16" ht="15" customHeight="1">
      <c r="A40" s="18">
        <f t="shared" si="2"/>
        <v>-1.0000000002037268E-2</v>
      </c>
      <c r="B40" s="26" t="str">
        <f>'Procedentes UE'!B40</f>
        <v>CAST.-LA MANCHA</v>
      </c>
      <c r="C40" s="27">
        <f t="shared" si="10"/>
        <v>53547.360000000001</v>
      </c>
      <c r="D40" s="28">
        <f t="shared" si="10"/>
        <v>37444.400000000001</v>
      </c>
      <c r="E40" s="28">
        <f t="shared" si="10"/>
        <v>12643.5</v>
      </c>
      <c r="F40" s="28">
        <f t="shared" si="10"/>
        <v>3459.45</v>
      </c>
      <c r="G40" s="29">
        <f t="shared" si="3"/>
        <v>8403.0299999999988</v>
      </c>
      <c r="H40" s="28">
        <f t="shared" si="4"/>
        <v>0</v>
      </c>
      <c r="I40" s="28">
        <f t="shared" si="11"/>
        <v>0</v>
      </c>
      <c r="J40" s="30">
        <f t="shared" si="11"/>
        <v>61950.400000000001</v>
      </c>
      <c r="K40" s="115">
        <f>GENERO!K40+GENERO!L40</f>
        <v>61950.400000000001</v>
      </c>
      <c r="L40" s="25">
        <f t="shared" si="6"/>
        <v>0</v>
      </c>
      <c r="M40" s="31">
        <f>SUM(J35:J39)</f>
        <v>61950.390000000007</v>
      </c>
      <c r="N40" s="24">
        <f t="shared" si="1"/>
        <v>61950.38</v>
      </c>
      <c r="O40" s="25">
        <f t="shared" si="7"/>
        <v>2.0000000004074536E-2</v>
      </c>
      <c r="P40" s="23">
        <f>('Procedentes UE'!J40+'Procedentes de paises NOUE '!J40)-J40</f>
        <v>0</v>
      </c>
    </row>
    <row r="41" spans="1:16" ht="15" customHeight="1">
      <c r="A41" s="18">
        <f t="shared" si="2"/>
        <v>-9.9999999511055648E-3</v>
      </c>
      <c r="B41" s="19" t="str">
        <f>'Procedentes UE'!B41</f>
        <v>Barcelona</v>
      </c>
      <c r="C41" s="20">
        <f t="shared" si="10"/>
        <v>306991.53999999998</v>
      </c>
      <c r="D41" s="21">
        <f t="shared" si="10"/>
        <v>280163.53999999998</v>
      </c>
      <c r="E41" s="21">
        <f t="shared" si="10"/>
        <v>2699.9</v>
      </c>
      <c r="F41" s="21">
        <f t="shared" si="10"/>
        <v>24128.09</v>
      </c>
      <c r="G41" s="22">
        <f t="shared" si="3"/>
        <v>59368.81</v>
      </c>
      <c r="H41" s="21">
        <f t="shared" si="4"/>
        <v>246</v>
      </c>
      <c r="I41" s="21">
        <f t="shared" si="11"/>
        <v>0</v>
      </c>
      <c r="J41" s="23">
        <f t="shared" si="11"/>
        <v>366606.36</v>
      </c>
      <c r="K41" s="115">
        <f>GENERO!K41+GENERO!L41</f>
        <v>366606.36</v>
      </c>
      <c r="L41" s="25">
        <f t="shared" si="6"/>
        <v>0</v>
      </c>
      <c r="M41" s="24"/>
      <c r="N41" s="24">
        <f t="shared" si="1"/>
        <v>366606.34</v>
      </c>
      <c r="O41" s="25">
        <f t="shared" si="7"/>
        <v>1.9999999960418791E-2</v>
      </c>
      <c r="P41" s="23">
        <f>('Procedentes UE'!J41+'Procedentes de paises NOUE '!J41)-J41</f>
        <v>-1.0000000009313226E-2</v>
      </c>
    </row>
    <row r="42" spans="1:16" ht="15" customHeight="1">
      <c r="A42" s="18">
        <f t="shared" si="2"/>
        <v>-1.0000000002037268E-2</v>
      </c>
      <c r="B42" s="19" t="str">
        <f>'Procedentes UE'!B42</f>
        <v>Girona</v>
      </c>
      <c r="C42" s="20">
        <f t="shared" si="10"/>
        <v>45971.27</v>
      </c>
      <c r="D42" s="21">
        <f t="shared" si="10"/>
        <v>41295.089999999997</v>
      </c>
      <c r="E42" s="21">
        <f t="shared" si="10"/>
        <v>2157.31</v>
      </c>
      <c r="F42" s="21">
        <f t="shared" si="10"/>
        <v>2518.86</v>
      </c>
      <c r="G42" s="22">
        <f t="shared" si="3"/>
        <v>8077.4</v>
      </c>
      <c r="H42" s="21">
        <f t="shared" si="4"/>
        <v>165.57999999999998</v>
      </c>
      <c r="I42" s="21">
        <f t="shared" si="11"/>
        <v>0</v>
      </c>
      <c r="J42" s="23">
        <f t="shared" si="11"/>
        <v>54214.27</v>
      </c>
      <c r="K42" s="115">
        <f>GENERO!K42+GENERO!L42</f>
        <v>54214.26</v>
      </c>
      <c r="L42" s="25">
        <f t="shared" si="6"/>
        <v>-9.9999999947613105E-3</v>
      </c>
      <c r="M42" s="24"/>
      <c r="N42" s="24">
        <f t="shared" si="1"/>
        <v>54214.239999999998</v>
      </c>
      <c r="O42" s="25">
        <f t="shared" si="7"/>
        <v>2.9999999998835847E-2</v>
      </c>
      <c r="P42" s="23">
        <f>('Procedentes UE'!J42+'Procedentes de paises NOUE '!J42)-J42</f>
        <v>0</v>
      </c>
    </row>
    <row r="43" spans="1:16" ht="15" customHeight="1">
      <c r="A43" s="18">
        <f t="shared" si="2"/>
        <v>-9.9999999983992893E-3</v>
      </c>
      <c r="B43" s="19" t="str">
        <f>'Procedentes UE'!B43</f>
        <v>Lleida</v>
      </c>
      <c r="C43" s="20">
        <f t="shared" si="10"/>
        <v>29886.45</v>
      </c>
      <c r="D43" s="21">
        <f t="shared" si="10"/>
        <v>24112.63</v>
      </c>
      <c r="E43" s="21">
        <f t="shared" si="10"/>
        <v>4778.09</v>
      </c>
      <c r="F43" s="21">
        <f t="shared" si="10"/>
        <v>995.72</v>
      </c>
      <c r="G43" s="22">
        <f t="shared" si="3"/>
        <v>3401.36</v>
      </c>
      <c r="H43" s="21">
        <f t="shared" si="4"/>
        <v>0</v>
      </c>
      <c r="I43" s="21">
        <f t="shared" si="11"/>
        <v>0</v>
      </c>
      <c r="J43" s="23">
        <f t="shared" si="11"/>
        <v>33287.81</v>
      </c>
      <c r="K43" s="115">
        <f>GENERO!K43+GENERO!L43</f>
        <v>33287.81</v>
      </c>
      <c r="L43" s="25">
        <f t="shared" si="6"/>
        <v>0</v>
      </c>
      <c r="M43" s="24"/>
      <c r="N43" s="24">
        <f t="shared" si="1"/>
        <v>33287.800000000003</v>
      </c>
      <c r="O43" s="25">
        <f t="shared" si="7"/>
        <v>9.9999999947613105E-3</v>
      </c>
      <c r="P43" s="23">
        <f>('Procedentes UE'!J43+'Procedentes de paises NOUE '!J43)-J43</f>
        <v>0</v>
      </c>
    </row>
    <row r="44" spans="1:16" ht="15" customHeight="1">
      <c r="A44" s="18">
        <f t="shared" si="2"/>
        <v>-9.9999999947613105E-3</v>
      </c>
      <c r="B44" s="19" t="str">
        <f>'Procedentes UE'!B44</f>
        <v>Tarragona</v>
      </c>
      <c r="C44" s="20">
        <f t="shared" si="10"/>
        <v>34434.629999999997</v>
      </c>
      <c r="D44" s="21">
        <f t="shared" si="10"/>
        <v>28787</v>
      </c>
      <c r="E44" s="21">
        <f t="shared" si="10"/>
        <v>3759.4</v>
      </c>
      <c r="F44" s="21">
        <f t="shared" si="10"/>
        <v>1888.22</v>
      </c>
      <c r="G44" s="22">
        <f t="shared" si="3"/>
        <v>6536.3099999999995</v>
      </c>
      <c r="H44" s="21">
        <f t="shared" si="4"/>
        <v>211.77</v>
      </c>
      <c r="I44" s="21">
        <f t="shared" si="11"/>
        <v>0</v>
      </c>
      <c r="J44" s="23">
        <f t="shared" si="11"/>
        <v>41182.720000000001</v>
      </c>
      <c r="K44" s="115">
        <f>GENERO!K44+GENERO!L44</f>
        <v>41182.720000000001</v>
      </c>
      <c r="L44" s="25">
        <f t="shared" si="6"/>
        <v>0</v>
      </c>
      <c r="M44" s="24"/>
      <c r="N44" s="24">
        <f t="shared" si="1"/>
        <v>41182.699999999997</v>
      </c>
      <c r="O44" s="25">
        <f t="shared" si="7"/>
        <v>2.0000000004074536E-2</v>
      </c>
      <c r="P44" s="23">
        <f>('Procedentes UE'!J44+'Procedentes de paises NOUE '!J44)-J44</f>
        <v>-1.0000000002037268E-2</v>
      </c>
    </row>
    <row r="45" spans="1:16" ht="15" customHeight="1">
      <c r="A45" s="18">
        <f t="shared" si="2"/>
        <v>-1.0000000009313226E-2</v>
      </c>
      <c r="B45" s="26" t="str">
        <f>'Procedentes UE'!B45</f>
        <v>CATALUÑA</v>
      </c>
      <c r="C45" s="27">
        <f t="shared" si="10"/>
        <v>417283.9</v>
      </c>
      <c r="D45" s="28">
        <f t="shared" si="10"/>
        <v>374358.27</v>
      </c>
      <c r="E45" s="28">
        <f t="shared" si="10"/>
        <v>13394.72</v>
      </c>
      <c r="F45" s="28">
        <f t="shared" si="10"/>
        <v>29530.9</v>
      </c>
      <c r="G45" s="29">
        <f t="shared" si="3"/>
        <v>77383.899999999994</v>
      </c>
      <c r="H45" s="28">
        <f t="shared" si="4"/>
        <v>623.35</v>
      </c>
      <c r="I45" s="28">
        <f t="shared" si="11"/>
        <v>0</v>
      </c>
      <c r="J45" s="30">
        <f t="shared" si="11"/>
        <v>495291.18</v>
      </c>
      <c r="K45" s="115">
        <f>GENERO!K45+GENERO!L45</f>
        <v>495291.17000000004</v>
      </c>
      <c r="L45" s="25">
        <f t="shared" si="6"/>
        <v>-9.9999999511055648E-3</v>
      </c>
      <c r="M45" s="31">
        <f>SUM(J41:J44)</f>
        <v>495291.16000000003</v>
      </c>
      <c r="N45" s="24">
        <f t="shared" si="1"/>
        <v>495291.14</v>
      </c>
      <c r="O45" s="25">
        <f t="shared" si="7"/>
        <v>3.9999999979045242E-2</v>
      </c>
      <c r="P45" s="23">
        <f>('Procedentes UE'!J45+'Procedentes de paises NOUE '!J45)-J45</f>
        <v>-1.0000000009313226E-2</v>
      </c>
    </row>
    <row r="46" spans="1:16" ht="15" customHeight="1">
      <c r="A46" s="18">
        <f t="shared" si="2"/>
        <v>-1.0000000002037268E-2</v>
      </c>
      <c r="B46" s="19" t="str">
        <f>'Procedentes UE'!B46</f>
        <v>Alicante</v>
      </c>
      <c r="C46" s="20">
        <f t="shared" si="10"/>
        <v>63342</v>
      </c>
      <c r="D46" s="21">
        <f t="shared" si="10"/>
        <v>52948.77</v>
      </c>
      <c r="E46" s="21">
        <f t="shared" si="10"/>
        <v>7364.68</v>
      </c>
      <c r="F46" s="21">
        <f t="shared" si="10"/>
        <v>3028.54</v>
      </c>
      <c r="G46" s="22">
        <f t="shared" si="3"/>
        <v>24398.080000000002</v>
      </c>
      <c r="H46" s="21">
        <f t="shared" si="4"/>
        <v>226.45</v>
      </c>
      <c r="I46" s="21">
        <f t="shared" si="11"/>
        <v>0</v>
      </c>
      <c r="J46" s="23">
        <f t="shared" si="11"/>
        <v>87966.54</v>
      </c>
      <c r="K46" s="115">
        <f>GENERO!K46+GENERO!L46</f>
        <v>87966.53</v>
      </c>
      <c r="L46" s="25">
        <f t="shared" si="6"/>
        <v>-9.9999999947613105E-3</v>
      </c>
      <c r="M46" s="24"/>
      <c r="N46" s="24">
        <f t="shared" si="1"/>
        <v>87966.52</v>
      </c>
      <c r="O46" s="25">
        <f t="shared" si="7"/>
        <v>1.9999999989522621E-2</v>
      </c>
      <c r="P46" s="23">
        <f>('Procedentes UE'!J46+'Procedentes de paises NOUE '!J46)-J46</f>
        <v>0</v>
      </c>
    </row>
    <row r="47" spans="1:16" ht="15" customHeight="1">
      <c r="A47" s="18">
        <f t="shared" si="2"/>
        <v>-9.9999999983992893E-3</v>
      </c>
      <c r="B47" s="19" t="str">
        <f>'Procedentes UE'!B47</f>
        <v>Castellón</v>
      </c>
      <c r="C47" s="20">
        <f t="shared" si="10"/>
        <v>27913.360000000001</v>
      </c>
      <c r="D47" s="21">
        <f t="shared" si="10"/>
        <v>21397.5</v>
      </c>
      <c r="E47" s="21">
        <f t="shared" si="10"/>
        <v>4227.8100000000004</v>
      </c>
      <c r="F47" s="21">
        <f t="shared" si="10"/>
        <v>2288.04</v>
      </c>
      <c r="G47" s="22">
        <f t="shared" si="3"/>
        <v>4802.7700000000004</v>
      </c>
      <c r="H47" s="21">
        <f t="shared" si="4"/>
        <v>142.44999999999999</v>
      </c>
      <c r="I47" s="21">
        <f t="shared" si="11"/>
        <v>0</v>
      </c>
      <c r="J47" s="23">
        <f t="shared" si="11"/>
        <v>32858.589999999997</v>
      </c>
      <c r="K47" s="115">
        <f>GENERO!K47+GENERO!L47</f>
        <v>32858.58</v>
      </c>
      <c r="L47" s="25">
        <f t="shared" si="6"/>
        <v>-9.9999999947613105E-3</v>
      </c>
      <c r="M47" s="24"/>
      <c r="N47" s="24">
        <f t="shared" si="1"/>
        <v>32858.57</v>
      </c>
      <c r="O47" s="25">
        <f t="shared" si="7"/>
        <v>1.9999999996798579E-2</v>
      </c>
      <c r="P47" s="23">
        <f>('Procedentes UE'!J47+'Procedentes de paises NOUE '!J47)-J47</f>
        <v>-9.9999999947613105E-3</v>
      </c>
    </row>
    <row r="48" spans="1:16" ht="15" customHeight="1">
      <c r="A48" s="18">
        <f t="shared" si="2"/>
        <v>-9.9999999947613105E-3</v>
      </c>
      <c r="B48" s="19" t="str">
        <f>'Procedentes UE'!B48</f>
        <v>Valencia</v>
      </c>
      <c r="C48" s="20">
        <f t="shared" si="10"/>
        <v>80705.539999999994</v>
      </c>
      <c r="D48" s="21">
        <f t="shared" si="10"/>
        <v>60708.86</v>
      </c>
      <c r="E48" s="21">
        <f t="shared" si="10"/>
        <v>12956.95</v>
      </c>
      <c r="F48" s="21">
        <f t="shared" si="10"/>
        <v>7039.72</v>
      </c>
      <c r="G48" s="22">
        <f t="shared" si="3"/>
        <v>20721.850000000002</v>
      </c>
      <c r="H48" s="21">
        <f t="shared" si="4"/>
        <v>60.31</v>
      </c>
      <c r="I48" s="21">
        <f t="shared" si="11"/>
        <v>0</v>
      </c>
      <c r="J48" s="23">
        <f t="shared" si="11"/>
        <v>101487.72</v>
      </c>
      <c r="K48" s="115">
        <f>GENERO!K48+GENERO!L48</f>
        <v>101487.72</v>
      </c>
      <c r="L48" s="25">
        <f t="shared" si="6"/>
        <v>0</v>
      </c>
      <c r="M48" s="24"/>
      <c r="N48" s="24">
        <f t="shared" si="1"/>
        <v>101487.69</v>
      </c>
      <c r="O48" s="25">
        <f t="shared" si="7"/>
        <v>2.9999999998835847E-2</v>
      </c>
      <c r="P48" s="23">
        <f>('Procedentes UE'!J48+'Procedentes de paises NOUE '!J48)-J48</f>
        <v>0</v>
      </c>
    </row>
    <row r="49" spans="1:16" ht="15" customHeight="1">
      <c r="A49" s="18">
        <f t="shared" si="2"/>
        <v>-9.9999999802093953E-3</v>
      </c>
      <c r="B49" s="26" t="str">
        <f>'Procedentes UE'!B49</f>
        <v>C. VALENCIANA</v>
      </c>
      <c r="C49" s="27">
        <f t="shared" si="10"/>
        <v>171960.9</v>
      </c>
      <c r="D49" s="28">
        <f t="shared" si="10"/>
        <v>135055.13</v>
      </c>
      <c r="E49" s="28">
        <f t="shared" si="10"/>
        <v>24549.45</v>
      </c>
      <c r="F49" s="28">
        <f t="shared" si="10"/>
        <v>12356.31</v>
      </c>
      <c r="G49" s="29">
        <f t="shared" si="3"/>
        <v>49922.720000000001</v>
      </c>
      <c r="H49" s="28">
        <f t="shared" si="4"/>
        <v>429.22</v>
      </c>
      <c r="I49" s="28">
        <f t="shared" si="11"/>
        <v>0</v>
      </c>
      <c r="J49" s="30">
        <f t="shared" si="11"/>
        <v>222312.86</v>
      </c>
      <c r="K49" s="115">
        <f>GENERO!K49+GENERO!L49</f>
        <v>222312.84999999998</v>
      </c>
      <c r="L49" s="25">
        <f t="shared" si="6"/>
        <v>-1.0000000009313226E-2</v>
      </c>
      <c r="M49" s="31">
        <f>SUM(J46:J48)</f>
        <v>222312.84999999998</v>
      </c>
      <c r="N49" s="24">
        <f t="shared" si="1"/>
        <v>222312.83000000002</v>
      </c>
      <c r="O49" s="25">
        <f t="shared" si="7"/>
        <v>2.9999999969732016E-2</v>
      </c>
      <c r="P49" s="23">
        <f>('Procedentes UE'!J49+'Procedentes de paises NOUE '!J49)-J49</f>
        <v>-1.0000000009313226E-2</v>
      </c>
    </row>
    <row r="50" spans="1:16" ht="15" customHeight="1">
      <c r="A50" s="18">
        <f t="shared" si="2"/>
        <v>-9.999999999308784E-3</v>
      </c>
      <c r="B50" s="19" t="str">
        <f>'Procedentes UE'!B50</f>
        <v>Badajoz</v>
      </c>
      <c r="C50" s="20">
        <f t="shared" si="10"/>
        <v>5511.99</v>
      </c>
      <c r="D50" s="21">
        <f t="shared" si="10"/>
        <v>3461.45</v>
      </c>
      <c r="E50" s="21">
        <f t="shared" si="10"/>
        <v>1581.22</v>
      </c>
      <c r="F50" s="21">
        <f t="shared" si="10"/>
        <v>469.31</v>
      </c>
      <c r="G50" s="22">
        <f t="shared" si="3"/>
        <v>1427.95</v>
      </c>
      <c r="H50" s="21">
        <f t="shared" si="4"/>
        <v>0</v>
      </c>
      <c r="I50" s="21">
        <f t="shared" si="11"/>
        <v>0</v>
      </c>
      <c r="J50" s="23">
        <f t="shared" si="11"/>
        <v>6939.95</v>
      </c>
      <c r="K50" s="115">
        <f>GENERO!K50+GENERO!L50</f>
        <v>6939.9400000000005</v>
      </c>
      <c r="L50" s="25">
        <f t="shared" si="6"/>
        <v>-9.999999999308784E-3</v>
      </c>
      <c r="M50" s="24"/>
      <c r="N50" s="24">
        <f t="shared" si="1"/>
        <v>6939.93</v>
      </c>
      <c r="O50" s="25">
        <f t="shared" si="7"/>
        <v>1.9999999999527063E-2</v>
      </c>
      <c r="P50" s="23">
        <f>('Procedentes UE'!J50+'Procedentes de paises NOUE '!J50)-J50</f>
        <v>-1.0000000000218279E-2</v>
      </c>
    </row>
    <row r="51" spans="1:16" ht="15" customHeight="1">
      <c r="A51" s="18">
        <f t="shared" si="2"/>
        <v>-9.9999999997635314E-3</v>
      </c>
      <c r="B51" s="19" t="str">
        <f>'Procedentes UE'!B51</f>
        <v>Cáceres</v>
      </c>
      <c r="C51" s="20">
        <f t="shared" si="10"/>
        <v>4089</v>
      </c>
      <c r="D51" s="21">
        <f t="shared" si="10"/>
        <v>1988.04</v>
      </c>
      <c r="E51" s="21">
        <f t="shared" si="10"/>
        <v>1823.68</v>
      </c>
      <c r="F51" s="21">
        <f t="shared" si="10"/>
        <v>277.27</v>
      </c>
      <c r="G51" s="22">
        <f t="shared" si="3"/>
        <v>916.4899999999999</v>
      </c>
      <c r="H51" s="21">
        <f t="shared" si="4"/>
        <v>0</v>
      </c>
      <c r="I51" s="21">
        <f t="shared" si="11"/>
        <v>0</v>
      </c>
      <c r="J51" s="23">
        <f t="shared" si="11"/>
        <v>5005.5</v>
      </c>
      <c r="K51" s="115">
        <f>GENERO!K51+GENERO!L51</f>
        <v>5005.49</v>
      </c>
      <c r="L51" s="25">
        <f t="shared" si="6"/>
        <v>-1.0000000000218279E-2</v>
      </c>
      <c r="M51" s="24"/>
      <c r="N51" s="24">
        <f t="shared" si="1"/>
        <v>5005.4800000000005</v>
      </c>
      <c r="O51" s="25">
        <f t="shared" si="7"/>
        <v>1.9999999999527063E-2</v>
      </c>
      <c r="P51" s="23">
        <f>('Procedentes UE'!J51+'Procedentes de paises NOUE '!J51)-J51</f>
        <v>-1.0000000000218279E-2</v>
      </c>
    </row>
    <row r="52" spans="1:16" ht="15" customHeight="1">
      <c r="A52" s="18">
        <f t="shared" si="2"/>
        <v>-1.0000000000218279E-2</v>
      </c>
      <c r="B52" s="26" t="str">
        <f>'Procedentes UE'!B52</f>
        <v>EXTREMADURA</v>
      </c>
      <c r="C52" s="27">
        <f t="shared" si="10"/>
        <v>9600.99</v>
      </c>
      <c r="D52" s="28">
        <f t="shared" si="10"/>
        <v>5449.49</v>
      </c>
      <c r="E52" s="28">
        <f t="shared" si="10"/>
        <v>3404.9</v>
      </c>
      <c r="F52" s="28">
        <f t="shared" si="10"/>
        <v>746.59</v>
      </c>
      <c r="G52" s="29">
        <f t="shared" si="3"/>
        <v>2344.44</v>
      </c>
      <c r="H52" s="28">
        <f t="shared" si="4"/>
        <v>0</v>
      </c>
      <c r="I52" s="28">
        <f t="shared" si="11"/>
        <v>0</v>
      </c>
      <c r="J52" s="30">
        <f t="shared" si="11"/>
        <v>11945.45</v>
      </c>
      <c r="K52" s="115">
        <f>GENERO!K52+GENERO!L52</f>
        <v>11945.44</v>
      </c>
      <c r="L52" s="25">
        <f t="shared" si="6"/>
        <v>-1.0000000000218279E-2</v>
      </c>
      <c r="M52" s="31">
        <f>SUM(J50:J51)</f>
        <v>11945.45</v>
      </c>
      <c r="N52" s="24">
        <f t="shared" si="1"/>
        <v>11945.42</v>
      </c>
      <c r="O52" s="25">
        <f t="shared" si="7"/>
        <v>3.0000000000654836E-2</v>
      </c>
      <c r="P52" s="23">
        <f>('Procedentes UE'!J52+'Procedentes de paises NOUE '!J52)-J52</f>
        <v>0</v>
      </c>
    </row>
    <row r="53" spans="1:16" ht="15" customHeight="1">
      <c r="A53" s="18">
        <f t="shared" si="2"/>
        <v>-9.9999999983992893E-3</v>
      </c>
      <c r="B53" s="19" t="str">
        <f>'Procedentes UE'!B53</f>
        <v>A Coruña</v>
      </c>
      <c r="C53" s="20">
        <f t="shared" si="10"/>
        <v>11504.31</v>
      </c>
      <c r="D53" s="21">
        <f t="shared" si="10"/>
        <v>9732.5400000000009</v>
      </c>
      <c r="E53" s="21">
        <f t="shared" si="10"/>
        <v>358.86</v>
      </c>
      <c r="F53" s="21">
        <f t="shared" si="10"/>
        <v>1412.9</v>
      </c>
      <c r="G53" s="22">
        <f t="shared" si="3"/>
        <v>2696.68</v>
      </c>
      <c r="H53" s="21">
        <f t="shared" si="4"/>
        <v>367.13</v>
      </c>
      <c r="I53" s="21">
        <f t="shared" si="11"/>
        <v>0</v>
      </c>
      <c r="J53" s="23">
        <f t="shared" si="11"/>
        <v>14568.13</v>
      </c>
      <c r="K53" s="115">
        <f>GENERO!K53+GENERO!L53</f>
        <v>14568.130000000001</v>
      </c>
      <c r="L53" s="25">
        <f t="shared" si="6"/>
        <v>0</v>
      </c>
      <c r="M53" s="24"/>
      <c r="N53" s="24">
        <f t="shared" si="1"/>
        <v>14568.11</v>
      </c>
      <c r="O53" s="25">
        <f t="shared" si="7"/>
        <v>1.9999999998617568E-2</v>
      </c>
      <c r="P53" s="23">
        <f>('Procedentes UE'!J53+'Procedentes de paises NOUE '!J53)-J53</f>
        <v>0</v>
      </c>
    </row>
    <row r="54" spans="1:16" ht="15" customHeight="1">
      <c r="A54" s="18">
        <f t="shared" si="2"/>
        <v>-9.999999999308784E-3</v>
      </c>
      <c r="B54" s="19" t="str">
        <f>'Procedentes UE'!B54</f>
        <v>Lugo</v>
      </c>
      <c r="C54" s="20">
        <f t="shared" ref="B54:F68" si="12">C123</f>
        <v>4537.04</v>
      </c>
      <c r="D54" s="21">
        <f t="shared" si="12"/>
        <v>3549.63</v>
      </c>
      <c r="E54" s="21">
        <f t="shared" si="12"/>
        <v>586.22</v>
      </c>
      <c r="F54" s="21">
        <f t="shared" si="12"/>
        <v>401.18</v>
      </c>
      <c r="G54" s="22">
        <f t="shared" si="3"/>
        <v>779.9</v>
      </c>
      <c r="H54" s="21">
        <f t="shared" si="4"/>
        <v>468.72</v>
      </c>
      <c r="I54" s="21">
        <f t="shared" si="11"/>
        <v>0</v>
      </c>
      <c r="J54" s="23">
        <f t="shared" si="11"/>
        <v>5785.68</v>
      </c>
      <c r="K54" s="115">
        <f>GENERO!K54+GENERO!L54</f>
        <v>5785.67</v>
      </c>
      <c r="L54" s="25">
        <f t="shared" si="6"/>
        <v>-1.0000000000218279E-2</v>
      </c>
      <c r="M54" s="24"/>
      <c r="N54" s="24">
        <f t="shared" si="1"/>
        <v>5785.6500000000005</v>
      </c>
      <c r="O54" s="25">
        <f t="shared" si="7"/>
        <v>2.9999999999745341E-2</v>
      </c>
      <c r="P54" s="23">
        <f>('Procedentes UE'!J54+'Procedentes de paises NOUE '!J54)-J54</f>
        <v>-1.0000000000218279E-2</v>
      </c>
    </row>
    <row r="55" spans="1:16" ht="15" customHeight="1">
      <c r="A55" s="18">
        <f t="shared" si="2"/>
        <v>-2.0000000000436557E-2</v>
      </c>
      <c r="B55" s="19" t="str">
        <f>'Procedentes UE'!B55</f>
        <v>Ourense</v>
      </c>
      <c r="C55" s="20">
        <f t="shared" si="12"/>
        <v>4222.09</v>
      </c>
      <c r="D55" s="21">
        <f t="shared" si="12"/>
        <v>3609.54</v>
      </c>
      <c r="E55" s="21">
        <f t="shared" si="12"/>
        <v>120.22</v>
      </c>
      <c r="F55" s="21">
        <f t="shared" si="12"/>
        <v>492.31</v>
      </c>
      <c r="G55" s="22">
        <f t="shared" si="3"/>
        <v>901.81</v>
      </c>
      <c r="H55" s="21">
        <f t="shared" si="4"/>
        <v>0</v>
      </c>
      <c r="I55" s="21">
        <f t="shared" ref="I55:J68" si="13">K124</f>
        <v>0</v>
      </c>
      <c r="J55" s="23">
        <f t="shared" si="13"/>
        <v>5123.8999999999996</v>
      </c>
      <c r="K55" s="115">
        <f>GENERO!K55+GENERO!L55</f>
        <v>5123.8999999999996</v>
      </c>
      <c r="L55" s="25">
        <f t="shared" si="6"/>
        <v>0</v>
      </c>
      <c r="M55" s="24"/>
      <c r="N55" s="24">
        <f t="shared" si="1"/>
        <v>5123.8799999999992</v>
      </c>
      <c r="O55" s="25">
        <f t="shared" si="7"/>
        <v>2.0000000000436557E-2</v>
      </c>
      <c r="P55" s="23">
        <f>('Procedentes UE'!J55+'Procedentes de paises NOUE '!J55)-J55</f>
        <v>0</v>
      </c>
    </row>
    <row r="56" spans="1:16" ht="15" customHeight="1">
      <c r="A56" s="18">
        <f t="shared" si="2"/>
        <v>0</v>
      </c>
      <c r="B56" s="19" t="str">
        <f>'Procedentes UE'!B56</f>
        <v>Pontevedra</v>
      </c>
      <c r="C56" s="20">
        <f t="shared" si="12"/>
        <v>10434.540000000001</v>
      </c>
      <c r="D56" s="21">
        <f t="shared" si="12"/>
        <v>9322.68</v>
      </c>
      <c r="E56" s="21">
        <f t="shared" si="12"/>
        <v>135.09</v>
      </c>
      <c r="F56" s="21">
        <f t="shared" si="12"/>
        <v>976.77</v>
      </c>
      <c r="G56" s="22">
        <f t="shared" si="3"/>
        <v>2600.27</v>
      </c>
      <c r="H56" s="21">
        <f t="shared" si="4"/>
        <v>493.81</v>
      </c>
      <c r="I56" s="21">
        <f t="shared" si="13"/>
        <v>0</v>
      </c>
      <c r="J56" s="23">
        <f t="shared" si="13"/>
        <v>13528.63</v>
      </c>
      <c r="K56" s="115">
        <f>GENERO!K56+GENERO!L56</f>
        <v>13528.630000000001</v>
      </c>
      <c r="L56" s="25">
        <f t="shared" si="6"/>
        <v>0</v>
      </c>
      <c r="M56" s="24"/>
      <c r="N56" s="24">
        <f t="shared" si="1"/>
        <v>13528.62</v>
      </c>
      <c r="O56" s="25">
        <f t="shared" si="7"/>
        <v>9.9999999983992893E-3</v>
      </c>
      <c r="P56" s="23">
        <f>('Procedentes UE'!J56+'Procedentes de paises NOUE '!J56)-J56</f>
        <v>0</v>
      </c>
    </row>
    <row r="57" spans="1:16" ht="15" customHeight="1">
      <c r="A57" s="18">
        <f t="shared" si="2"/>
        <v>-1.9999999996798579E-2</v>
      </c>
      <c r="B57" s="26" t="str">
        <f>'Procedentes UE'!B57</f>
        <v>GALICIA</v>
      </c>
      <c r="C57" s="27">
        <f t="shared" si="12"/>
        <v>30698</v>
      </c>
      <c r="D57" s="28">
        <f t="shared" si="12"/>
        <v>26214.400000000001</v>
      </c>
      <c r="E57" s="28">
        <f t="shared" si="12"/>
        <v>1200.4000000000001</v>
      </c>
      <c r="F57" s="28">
        <f t="shared" si="12"/>
        <v>3283.18</v>
      </c>
      <c r="G57" s="29">
        <f t="shared" si="3"/>
        <v>6978.67</v>
      </c>
      <c r="H57" s="28">
        <f t="shared" si="4"/>
        <v>1329.68</v>
      </c>
      <c r="I57" s="28">
        <f t="shared" si="13"/>
        <v>0</v>
      </c>
      <c r="J57" s="30">
        <f t="shared" si="13"/>
        <v>39006.36</v>
      </c>
      <c r="K57" s="115">
        <f>GENERO!K57+GENERO!L57</f>
        <v>39006.36</v>
      </c>
      <c r="L57" s="25">
        <f t="shared" si="6"/>
        <v>0</v>
      </c>
      <c r="M57" s="31">
        <f>SUM(J53:J56)</f>
        <v>39006.339999999997</v>
      </c>
      <c r="N57" s="24">
        <f t="shared" si="1"/>
        <v>39006.33</v>
      </c>
      <c r="O57" s="25">
        <f t="shared" si="7"/>
        <v>2.9999999998835847E-2</v>
      </c>
      <c r="P57" s="23">
        <f>('Procedentes UE'!J57+'Procedentes de paises NOUE '!J57)-J57</f>
        <v>-1.0000000002037268E-2</v>
      </c>
    </row>
    <row r="58" spans="1:16" ht="15" customHeight="1">
      <c r="A58" s="18">
        <f t="shared" si="2"/>
        <v>-2.0000000018626451E-2</v>
      </c>
      <c r="B58" s="26" t="str">
        <f>'Procedentes UE'!B58</f>
        <v>C. DE MADRID</v>
      </c>
      <c r="C58" s="27">
        <f t="shared" si="12"/>
        <v>365116.5</v>
      </c>
      <c r="D58" s="28">
        <f t="shared" si="12"/>
        <v>305296.95</v>
      </c>
      <c r="E58" s="28">
        <f t="shared" si="12"/>
        <v>876.31</v>
      </c>
      <c r="F58" s="28">
        <f t="shared" si="12"/>
        <v>58943.22</v>
      </c>
      <c r="G58" s="29">
        <f t="shared" si="3"/>
        <v>58862</v>
      </c>
      <c r="H58" s="28">
        <f t="shared" si="4"/>
        <v>59.45</v>
      </c>
      <c r="I58" s="28">
        <f t="shared" si="13"/>
        <v>0</v>
      </c>
      <c r="J58" s="30">
        <f t="shared" si="13"/>
        <v>424037.95</v>
      </c>
      <c r="K58" s="115">
        <f>GENERO!K58+GENERO!L58</f>
        <v>424037.94</v>
      </c>
      <c r="L58" s="25">
        <f t="shared" si="6"/>
        <v>-1.0000000009313226E-2</v>
      </c>
      <c r="M58" s="31">
        <f>J58</f>
        <v>424037.95</v>
      </c>
      <c r="N58" s="24">
        <f t="shared" si="1"/>
        <v>424037.93</v>
      </c>
      <c r="O58" s="25">
        <f t="shared" si="7"/>
        <v>2.0000000018626451E-2</v>
      </c>
      <c r="P58" s="23">
        <f>('Procedentes UE'!J58+'Procedentes de paises NOUE '!J58)-J58</f>
        <v>0</v>
      </c>
    </row>
    <row r="59" spans="1:16" ht="15" customHeight="1">
      <c r="A59" s="18">
        <f t="shared" si="2"/>
        <v>-1.0000000009313226E-2</v>
      </c>
      <c r="B59" s="26" t="str">
        <f>'Procedentes UE'!B59</f>
        <v>R. DE MURCIA</v>
      </c>
      <c r="C59" s="27">
        <f t="shared" si="12"/>
        <v>83856.31</v>
      </c>
      <c r="D59" s="28">
        <f t="shared" si="12"/>
        <v>31481.040000000001</v>
      </c>
      <c r="E59" s="28">
        <f t="shared" si="12"/>
        <v>48094.36</v>
      </c>
      <c r="F59" s="28">
        <f t="shared" si="12"/>
        <v>4280.8999999999996</v>
      </c>
      <c r="G59" s="29">
        <f t="shared" si="3"/>
        <v>8630.3499999999985</v>
      </c>
      <c r="H59" s="28">
        <f t="shared" si="4"/>
        <v>129.26999999999998</v>
      </c>
      <c r="I59" s="28">
        <f t="shared" si="13"/>
        <v>0</v>
      </c>
      <c r="J59" s="30">
        <f t="shared" si="13"/>
        <v>92615.95</v>
      </c>
      <c r="K59" s="115">
        <f>GENERO!K59+GENERO!L59</f>
        <v>92615.95</v>
      </c>
      <c r="L59" s="25">
        <f t="shared" si="6"/>
        <v>0</v>
      </c>
      <c r="M59" s="31">
        <f>J59</f>
        <v>92615.95</v>
      </c>
      <c r="N59" s="24">
        <f t="shared" si="1"/>
        <v>92615.92</v>
      </c>
      <c r="O59" s="25">
        <f t="shared" si="7"/>
        <v>2.9999999998835847E-2</v>
      </c>
      <c r="P59" s="23">
        <f>('Procedentes UE'!J59+'Procedentes de paises NOUE '!J59)-J59</f>
        <v>-9.9999999947613105E-3</v>
      </c>
    </row>
    <row r="60" spans="1:16" ht="15" customHeight="1">
      <c r="A60" s="18">
        <f t="shared" si="2"/>
        <v>-1.9999999996798579E-2</v>
      </c>
      <c r="B60" s="26" t="str">
        <f>'Procedentes UE'!B60</f>
        <v>NAVARRA</v>
      </c>
      <c r="C60" s="27">
        <f t="shared" si="12"/>
        <v>23510.09</v>
      </c>
      <c r="D60" s="28">
        <f t="shared" si="12"/>
        <v>18155.310000000001</v>
      </c>
      <c r="E60" s="28">
        <f t="shared" si="12"/>
        <v>2743.95</v>
      </c>
      <c r="F60" s="28">
        <f t="shared" si="12"/>
        <v>2610.81</v>
      </c>
      <c r="G60" s="29">
        <f t="shared" si="3"/>
        <v>4568.17</v>
      </c>
      <c r="H60" s="28">
        <f t="shared" si="4"/>
        <v>0</v>
      </c>
      <c r="I60" s="28">
        <f t="shared" si="13"/>
        <v>0</v>
      </c>
      <c r="J60" s="30">
        <f t="shared" si="13"/>
        <v>28078.27</v>
      </c>
      <c r="K60" s="115">
        <f>GENERO!K60+GENERO!L60</f>
        <v>28078.27</v>
      </c>
      <c r="L60" s="25">
        <f t="shared" si="6"/>
        <v>0</v>
      </c>
      <c r="M60" s="31">
        <f>J60</f>
        <v>28078.27</v>
      </c>
      <c r="N60" s="24">
        <f t="shared" si="1"/>
        <v>28078.240000000005</v>
      </c>
      <c r="O60" s="25">
        <f t="shared" si="7"/>
        <v>2.9999999995197868E-2</v>
      </c>
      <c r="P60" s="23">
        <f>('Procedentes UE'!J60+'Procedentes de paises NOUE '!J60)-J60</f>
        <v>0</v>
      </c>
    </row>
    <row r="61" spans="1:16" ht="15" customHeight="1">
      <c r="A61" s="18">
        <f t="shared" si="2"/>
        <v>-1.0000000000218279E-2</v>
      </c>
      <c r="B61" s="19" t="str">
        <f>'Procedentes UE'!B61</f>
        <v>Araba/Álava</v>
      </c>
      <c r="C61" s="20">
        <f t="shared" si="12"/>
        <v>10249.719999999999</v>
      </c>
      <c r="D61" s="21">
        <f t="shared" si="12"/>
        <v>8817.31</v>
      </c>
      <c r="E61" s="21">
        <f t="shared" si="12"/>
        <v>316.86</v>
      </c>
      <c r="F61" s="21">
        <f t="shared" si="12"/>
        <v>1115.54</v>
      </c>
      <c r="G61" s="22">
        <f t="shared" si="3"/>
        <v>1727.31</v>
      </c>
      <c r="H61" s="21">
        <f t="shared" si="4"/>
        <v>0</v>
      </c>
      <c r="I61" s="21">
        <f t="shared" si="13"/>
        <v>0</v>
      </c>
      <c r="J61" s="23">
        <f t="shared" si="13"/>
        <v>11977.04</v>
      </c>
      <c r="K61" s="115">
        <f>GENERO!K61+GENERO!L61</f>
        <v>11977.04</v>
      </c>
      <c r="L61" s="25">
        <f t="shared" si="6"/>
        <v>0</v>
      </c>
      <c r="M61" s="24"/>
      <c r="N61" s="24">
        <f t="shared" si="1"/>
        <v>11977.019999999999</v>
      </c>
      <c r="O61" s="25">
        <f t="shared" si="7"/>
        <v>2.0000000002255547E-2</v>
      </c>
      <c r="P61" s="23">
        <f>('Procedentes UE'!J61+'Procedentes de paises NOUE '!J61)-J61</f>
        <v>0</v>
      </c>
    </row>
    <row r="62" spans="1:16" ht="15" customHeight="1">
      <c r="A62" s="18">
        <f t="shared" si="2"/>
        <v>-2.0000000000436557E-2</v>
      </c>
      <c r="B62" s="19" t="str">
        <f>'Procedentes UE'!B62</f>
        <v>Gipuzkoa</v>
      </c>
      <c r="C62" s="20">
        <f t="shared" si="12"/>
        <v>20202</v>
      </c>
      <c r="D62" s="21">
        <f t="shared" si="12"/>
        <v>16230.63</v>
      </c>
      <c r="E62" s="21">
        <f t="shared" si="12"/>
        <v>225.4</v>
      </c>
      <c r="F62" s="21">
        <f t="shared" si="12"/>
        <v>3745.95</v>
      </c>
      <c r="G62" s="22">
        <f t="shared" si="3"/>
        <v>3987.18</v>
      </c>
      <c r="H62" s="21">
        <f t="shared" si="4"/>
        <v>130.81</v>
      </c>
      <c r="I62" s="21">
        <f t="shared" si="13"/>
        <v>0</v>
      </c>
      <c r="J62" s="23">
        <f t="shared" si="13"/>
        <v>24320</v>
      </c>
      <c r="K62" s="115">
        <f>GENERO!K62+GENERO!L62</f>
        <v>24319.989999999998</v>
      </c>
      <c r="L62" s="25">
        <f t="shared" si="6"/>
        <v>-1.0000000002037268E-2</v>
      </c>
      <c r="M62" s="24"/>
      <c r="N62" s="24">
        <f t="shared" si="1"/>
        <v>24319.97</v>
      </c>
      <c r="O62" s="25">
        <f t="shared" si="7"/>
        <v>2.9999999998835847E-2</v>
      </c>
      <c r="P62" s="23">
        <f>('Procedentes UE'!J62+'Procedentes de paises NOUE '!J62)-J62</f>
        <v>-1.0000000002037268E-2</v>
      </c>
    </row>
    <row r="63" spans="1:16" ht="15" customHeight="1">
      <c r="A63" s="18">
        <f t="shared" si="2"/>
        <v>0</v>
      </c>
      <c r="B63" s="19" t="str">
        <f>'Procedentes UE'!B63</f>
        <v>Bizkaia</v>
      </c>
      <c r="C63" s="20">
        <f t="shared" si="12"/>
        <v>25584.36</v>
      </c>
      <c r="D63" s="21">
        <f t="shared" si="12"/>
        <v>18927.09</v>
      </c>
      <c r="E63" s="21">
        <f t="shared" si="12"/>
        <v>566.27</v>
      </c>
      <c r="F63" s="21">
        <f t="shared" si="12"/>
        <v>6091</v>
      </c>
      <c r="G63" s="22">
        <f t="shared" si="3"/>
        <v>6010.9</v>
      </c>
      <c r="H63" s="21">
        <f t="shared" si="4"/>
        <v>226.81</v>
      </c>
      <c r="I63" s="21">
        <f t="shared" si="13"/>
        <v>0</v>
      </c>
      <c r="J63" s="23">
        <f t="shared" si="13"/>
        <v>31822.09</v>
      </c>
      <c r="K63" s="115">
        <f>GENERO!K63+GENERO!L63</f>
        <v>31822.080000000002</v>
      </c>
      <c r="L63" s="25">
        <f t="shared" si="6"/>
        <v>-9.9999999983992893E-3</v>
      </c>
      <c r="M63" s="24"/>
      <c r="N63" s="24">
        <f t="shared" si="1"/>
        <v>31822.070000000003</v>
      </c>
      <c r="O63" s="25">
        <f t="shared" si="7"/>
        <v>1.9999999996798579E-2</v>
      </c>
      <c r="P63" s="23">
        <f>('Procedentes UE'!J63+'Procedentes de paises NOUE '!J63)-J63</f>
        <v>-9.9999999983992893E-3</v>
      </c>
    </row>
    <row r="64" spans="1:16" ht="15" customHeight="1">
      <c r="A64" s="18">
        <f t="shared" si="2"/>
        <v>-9.9999999947613105E-3</v>
      </c>
      <c r="B64" s="26" t="str">
        <f>'Procedentes UE'!B64</f>
        <v>PAÍS VASCO</v>
      </c>
      <c r="C64" s="27">
        <f t="shared" si="12"/>
        <v>56036.09</v>
      </c>
      <c r="D64" s="28">
        <f t="shared" si="12"/>
        <v>43975.040000000001</v>
      </c>
      <c r="E64" s="28">
        <f t="shared" si="12"/>
        <v>1108.54</v>
      </c>
      <c r="F64" s="28">
        <f t="shared" si="12"/>
        <v>10952.5</v>
      </c>
      <c r="G64" s="29">
        <f t="shared" si="3"/>
        <v>11725.4</v>
      </c>
      <c r="H64" s="28">
        <f t="shared" si="4"/>
        <v>357.63</v>
      </c>
      <c r="I64" s="28">
        <f t="shared" si="13"/>
        <v>0</v>
      </c>
      <c r="J64" s="30">
        <f t="shared" si="13"/>
        <v>68119.13</v>
      </c>
      <c r="K64" s="115">
        <f>GENERO!K64+GENERO!L64</f>
        <v>68119.13</v>
      </c>
      <c r="L64" s="25">
        <f t="shared" si="6"/>
        <v>0</v>
      </c>
      <c r="M64" s="31">
        <f>SUM(J61:J63)</f>
        <v>68119.13</v>
      </c>
      <c r="N64" s="24">
        <f t="shared" si="1"/>
        <v>68119.11</v>
      </c>
      <c r="O64" s="25">
        <f t="shared" si="7"/>
        <v>2.0000000004074536E-2</v>
      </c>
      <c r="P64" s="23">
        <f>('Procedentes UE'!J64+'Procedentes de paises NOUE '!J64)-J64</f>
        <v>-1.0000000009313226E-2</v>
      </c>
    </row>
    <row r="65" spans="1:16" ht="15" customHeight="1">
      <c r="A65" s="18">
        <f t="shared" si="2"/>
        <v>-1.0000000000218279E-2</v>
      </c>
      <c r="B65" s="26" t="str">
        <f>'Procedentes UE'!B65</f>
        <v>LA RIOJA</v>
      </c>
      <c r="C65" s="27">
        <f t="shared" si="12"/>
        <v>13977.13</v>
      </c>
      <c r="D65" s="28">
        <f t="shared" si="12"/>
        <v>10388.77</v>
      </c>
      <c r="E65" s="28">
        <f t="shared" si="12"/>
        <v>2225.81</v>
      </c>
      <c r="F65" s="28">
        <f t="shared" si="12"/>
        <v>1362.54</v>
      </c>
      <c r="G65" s="29">
        <f t="shared" si="3"/>
        <v>2136.81</v>
      </c>
      <c r="H65" s="28">
        <f t="shared" si="4"/>
        <v>0</v>
      </c>
      <c r="I65" s="28">
        <f t="shared" si="13"/>
        <v>0</v>
      </c>
      <c r="J65" s="30">
        <f t="shared" si="13"/>
        <v>16113.95</v>
      </c>
      <c r="K65" s="115">
        <f>GENERO!K65+GENERO!L65</f>
        <v>16113.95</v>
      </c>
      <c r="L65" s="25">
        <f t="shared" si="6"/>
        <v>0</v>
      </c>
      <c r="M65" s="31">
        <f>J65</f>
        <v>16113.95</v>
      </c>
      <c r="N65" s="24">
        <f t="shared" si="1"/>
        <v>16113.929999999998</v>
      </c>
      <c r="O65" s="25">
        <f t="shared" si="7"/>
        <v>2.0000000002255547E-2</v>
      </c>
      <c r="P65" s="23">
        <f>('Procedentes UE'!J65+'Procedentes de paises NOUE '!J65)-J65</f>
        <v>-1.0000000002037268E-2</v>
      </c>
    </row>
    <row r="66" spans="1:16" ht="15" customHeight="1">
      <c r="A66" s="18">
        <f t="shared" si="2"/>
        <v>-1.0000000000218279E-2</v>
      </c>
      <c r="B66" s="19" t="str">
        <f>'Procedentes UE'!B66</f>
        <v>CEUTA</v>
      </c>
      <c r="C66" s="20">
        <f t="shared" si="12"/>
        <v>3285.59</v>
      </c>
      <c r="D66" s="21">
        <f t="shared" si="12"/>
        <v>1245.22</v>
      </c>
      <c r="E66" s="21">
        <f t="shared" si="12"/>
        <v>2</v>
      </c>
      <c r="F66" s="21">
        <f t="shared" si="12"/>
        <v>2038.36</v>
      </c>
      <c r="G66" s="22">
        <f t="shared" si="3"/>
        <v>340.5</v>
      </c>
      <c r="H66" s="21">
        <f t="shared" si="4"/>
        <v>5.77</v>
      </c>
      <c r="I66" s="21">
        <f t="shared" si="13"/>
        <v>0</v>
      </c>
      <c r="J66" s="23">
        <f t="shared" si="13"/>
        <v>3631.86</v>
      </c>
      <c r="K66" s="115">
        <f>GENERO!K66+GENERO!L66</f>
        <v>3631.8500000000004</v>
      </c>
      <c r="L66" s="25">
        <f t="shared" si="6"/>
        <v>-9.9999999997635314E-3</v>
      </c>
      <c r="M66" s="24">
        <f>J66</f>
        <v>3631.86</v>
      </c>
      <c r="N66" s="24">
        <f t="shared" si="1"/>
        <v>3631.85</v>
      </c>
      <c r="O66" s="25">
        <f t="shared" si="7"/>
        <v>1.0000000000218279E-2</v>
      </c>
      <c r="P66" s="23">
        <f>('Procedentes UE'!J66+'Procedentes de paises NOUE '!J66)-J66</f>
        <v>0</v>
      </c>
    </row>
    <row r="67" spans="1:16" ht="15" customHeight="1">
      <c r="A67" s="18">
        <f t="shared" si="2"/>
        <v>-9.9999999997635314E-3</v>
      </c>
      <c r="B67" s="19" t="str">
        <f>'Procedentes UE'!B67</f>
        <v>MELILLA</v>
      </c>
      <c r="C67" s="20">
        <f t="shared" si="12"/>
        <v>4027.72</v>
      </c>
      <c r="D67" s="21">
        <f t="shared" si="12"/>
        <v>2406.86</v>
      </c>
      <c r="E67" s="21">
        <f t="shared" si="12"/>
        <v>2.9</v>
      </c>
      <c r="F67" s="21">
        <f t="shared" si="12"/>
        <v>1617.95</v>
      </c>
      <c r="G67" s="22">
        <f t="shared" si="3"/>
        <v>1072.22</v>
      </c>
      <c r="H67" s="21">
        <f t="shared" si="4"/>
        <v>2</v>
      </c>
      <c r="I67" s="21">
        <f t="shared" si="13"/>
        <v>0</v>
      </c>
      <c r="J67" s="23">
        <f t="shared" si="13"/>
        <v>5101.95</v>
      </c>
      <c r="K67" s="115">
        <f>GENERO!K67+GENERO!L67</f>
        <v>5101.95</v>
      </c>
      <c r="L67" s="25">
        <f t="shared" si="6"/>
        <v>0</v>
      </c>
      <c r="M67" s="24">
        <f>J67</f>
        <v>5101.95</v>
      </c>
      <c r="N67" s="24">
        <f t="shared" si="1"/>
        <v>5101.93</v>
      </c>
      <c r="O67" s="25">
        <f t="shared" si="7"/>
        <v>1.9999999999527063E-2</v>
      </c>
      <c r="P67" s="23">
        <f>('Procedentes UE'!J67+'Procedentes de paises NOUE '!J67)-J67</f>
        <v>-1.0000000000218279E-2</v>
      </c>
    </row>
    <row r="68" spans="1:16" ht="15" customHeight="1">
      <c r="B68" s="33" t="str">
        <f t="shared" si="12"/>
        <v>TOTAL</v>
      </c>
      <c r="C68" s="34">
        <f t="shared" si="12"/>
        <v>1722010.72</v>
      </c>
      <c r="D68" s="35">
        <f t="shared" si="12"/>
        <v>1324503.5</v>
      </c>
      <c r="E68" s="35">
        <f t="shared" si="12"/>
        <v>231350.59</v>
      </c>
      <c r="F68" s="35">
        <f t="shared" si="12"/>
        <v>166156.63</v>
      </c>
      <c r="G68" s="36">
        <f t="shared" si="3"/>
        <v>347583.58</v>
      </c>
      <c r="H68" s="37">
        <f t="shared" si="4"/>
        <v>4296.03</v>
      </c>
      <c r="I68" s="37">
        <f t="shared" si="13"/>
        <v>39</v>
      </c>
      <c r="J68" s="116">
        <f t="shared" si="13"/>
        <v>2073929.36</v>
      </c>
      <c r="K68" s="115">
        <f>GENERO!K68+GENERO!L68</f>
        <v>2073928.8399999999</v>
      </c>
      <c r="L68" s="25">
        <f>SUM(L6:L67)</f>
        <v>-0.29999999997107807</v>
      </c>
      <c r="M68" s="39"/>
      <c r="N68" s="24">
        <f t="shared" si="1"/>
        <v>2073929.3300000003</v>
      </c>
      <c r="O68" s="25">
        <f t="shared" si="7"/>
        <v>2.9999999795109034E-2</v>
      </c>
    </row>
    <row r="69" spans="1:16" ht="16.899999999999999" customHeight="1">
      <c r="B69" s="548" t="s">
        <v>12</v>
      </c>
      <c r="C69" s="548"/>
      <c r="D69" s="548"/>
      <c r="E69" s="548"/>
      <c r="F69" s="548"/>
      <c r="G69" s="548"/>
      <c r="H69" s="548"/>
      <c r="I69" s="548"/>
      <c r="J69" s="548"/>
      <c r="K69" s="40"/>
    </row>
    <row r="70" spans="1:16" hidden="1">
      <c r="C70" s="43">
        <f>'Procedentes UE'!C68+'Procedentes de paises NOUE '!C68</f>
        <v>1722010.7200000002</v>
      </c>
      <c r="D70" s="43">
        <f>'Procedentes UE'!D68+'Procedentes de paises NOUE '!D68</f>
        <v>1324503.49</v>
      </c>
      <c r="E70" s="43">
        <f>'Procedentes UE'!E68+'Procedentes de paises NOUE '!E68</f>
        <v>231350.58</v>
      </c>
      <c r="F70" s="43">
        <f>'Procedentes UE'!F68+'Procedentes de paises NOUE '!F68</f>
        <v>166156.63</v>
      </c>
      <c r="G70" s="43">
        <f>'Procedentes UE'!G68+'Procedentes de paises NOUE '!G68</f>
        <v>347583.56999999995</v>
      </c>
      <c r="H70" s="43">
        <f>'Procedentes UE'!H68+'Procedentes de paises NOUE '!H68</f>
        <v>4296.03</v>
      </c>
      <c r="I70" s="43">
        <f>'Procedentes UE'!I68+'Procedentes de paises NOUE '!I68</f>
        <v>39</v>
      </c>
      <c r="J70" s="43">
        <f>'Procedentes UE'!J68+'Procedentes de paises NOUE '!J68</f>
        <v>2073928.8599999999</v>
      </c>
      <c r="N70" s="43"/>
    </row>
    <row r="71" spans="1:16" hidden="1">
      <c r="B71" s="40" t="s">
        <v>10</v>
      </c>
      <c r="C71" s="43">
        <f>C67+C66+C65+C64+C60+C59+C58+C57+C52+C49+C45+C40+C34+C24+C23+C20+C19+C18+C14</f>
        <v>1722010.6400000001</v>
      </c>
      <c r="D71" s="43">
        <f>D67+D66+D65+D64+D60+D59+D58+D57+D52+D49+D45+D40+D34+D24+D23+D20+D19+D18+D14</f>
        <v>1324503.3900000001</v>
      </c>
      <c r="E71" s="43">
        <f t="shared" ref="E71:J71" si="14">E67+E66+E65+E64+E60+E59+E58+E57+E52+E49+E45+E40+E34+E24+E23+E20+E19+E18+E14</f>
        <v>231350.49</v>
      </c>
      <c r="F71" s="43">
        <f>F67+F66+F65+F64+F60+F59+F58+F57+F52+F49+F45+F40+F34+F24+F23+F20+F19+F18+F14</f>
        <v>166156.55000000002</v>
      </c>
      <c r="G71" s="43">
        <f t="shared" si="14"/>
        <v>347583.43</v>
      </c>
      <c r="H71" s="43">
        <f t="shared" si="14"/>
        <v>4295.97</v>
      </c>
      <c r="I71" s="43">
        <f t="shared" si="14"/>
        <v>39</v>
      </c>
      <c r="J71" s="43">
        <f t="shared" si="14"/>
        <v>2073929.2799999998</v>
      </c>
      <c r="K71" s="115">
        <f>SUM(D71:I71)</f>
        <v>2073928.83</v>
      </c>
      <c r="M71" s="43">
        <f>SUM(M6:M67)</f>
        <v>2073929.1500000001</v>
      </c>
      <c r="N71" s="43"/>
    </row>
    <row r="72" spans="1:16" ht="13.5" hidden="1" thickBot="1">
      <c r="C72" s="43">
        <f>[4]Hoja2!C9</f>
        <v>1722010.72</v>
      </c>
      <c r="D72" s="43">
        <f>[4]Hoja2!D9</f>
        <v>1324503.5</v>
      </c>
      <c r="E72" s="43">
        <f>[4]Hoja2!$E$9</f>
        <v>231350.59</v>
      </c>
      <c r="F72" s="43">
        <f>[4]Hoja2!F9</f>
        <v>166156.63</v>
      </c>
      <c r="G72" s="43">
        <f>[4]Hoja2!G9</f>
        <v>347583.58</v>
      </c>
      <c r="H72" s="43">
        <f>[4]Hoja2!H9</f>
        <v>4296.03</v>
      </c>
      <c r="I72" s="43">
        <f>[4]Hoja2!I9</f>
        <v>39</v>
      </c>
      <c r="J72" s="43">
        <f>[4]Hoja2!J9</f>
        <v>2073929.36</v>
      </c>
      <c r="M72" s="43"/>
    </row>
    <row r="73" spans="1:16" s="117" customFormat="1" ht="64.5" hidden="1" thickTop="1">
      <c r="B73" s="118" t="s">
        <v>13</v>
      </c>
      <c r="C73" s="118" t="s">
        <v>14</v>
      </c>
      <c r="D73" s="118" t="s">
        <v>15</v>
      </c>
      <c r="E73" s="118" t="s">
        <v>16</v>
      </c>
      <c r="F73" s="118" t="s">
        <v>17</v>
      </c>
      <c r="G73" s="119" t="s">
        <v>18</v>
      </c>
      <c r="H73" s="120"/>
      <c r="I73" s="119" t="s">
        <v>19</v>
      </c>
      <c r="J73" s="120"/>
      <c r="K73" s="118" t="s">
        <v>20</v>
      </c>
      <c r="L73" s="118" t="s">
        <v>21</v>
      </c>
      <c r="M73" s="121" t="s">
        <v>21</v>
      </c>
    </row>
    <row r="74" spans="1:16" s="122" customFormat="1" ht="26.25" hidden="1" thickBot="1">
      <c r="B74" s="123" t="s">
        <v>22</v>
      </c>
      <c r="C74" s="124"/>
      <c r="D74" s="124"/>
      <c r="E74" s="124"/>
      <c r="F74" s="124"/>
      <c r="G74" s="51" t="s">
        <v>23</v>
      </c>
      <c r="H74" s="52" t="s">
        <v>24</v>
      </c>
      <c r="I74" s="51" t="s">
        <v>25</v>
      </c>
      <c r="J74" s="52" t="s">
        <v>26</v>
      </c>
      <c r="K74" s="123"/>
      <c r="L74" s="124"/>
      <c r="M74" s="125"/>
    </row>
    <row r="75" spans="1:16" ht="13.5" hidden="1" thickTop="1">
      <c r="A75" s="53">
        <f>SUM(D75:F75)</f>
        <v>60342.66</v>
      </c>
      <c r="B75" s="54" t="s">
        <v>27</v>
      </c>
      <c r="C75" s="126">
        <v>60342.68</v>
      </c>
      <c r="D75" s="127">
        <v>22965.22</v>
      </c>
      <c r="E75" s="127">
        <v>36542.04</v>
      </c>
      <c r="F75" s="127">
        <v>835.4</v>
      </c>
      <c r="G75" s="127">
        <v>5360.54</v>
      </c>
      <c r="H75" s="127">
        <v>596.80999999999995</v>
      </c>
      <c r="I75" s="127">
        <v>47.86</v>
      </c>
      <c r="J75" s="127">
        <v>0</v>
      </c>
      <c r="K75" s="127">
        <v>0</v>
      </c>
      <c r="L75" s="128">
        <v>66347.899999999994</v>
      </c>
      <c r="M75" s="53"/>
    </row>
    <row r="76" spans="1:16" hidden="1">
      <c r="B76" s="59" t="s">
        <v>28</v>
      </c>
      <c r="C76" s="129">
        <v>7539.59</v>
      </c>
      <c r="D76" s="130">
        <v>6329.95</v>
      </c>
      <c r="E76" s="130">
        <v>420.72</v>
      </c>
      <c r="F76" s="130">
        <v>788.9</v>
      </c>
      <c r="G76" s="130">
        <v>3917.81</v>
      </c>
      <c r="H76" s="130">
        <v>9</v>
      </c>
      <c r="I76" s="130">
        <v>41.68</v>
      </c>
      <c r="J76" s="130">
        <v>4</v>
      </c>
      <c r="K76" s="130">
        <v>0</v>
      </c>
      <c r="L76" s="131">
        <v>11512.09</v>
      </c>
      <c r="M76" s="53"/>
      <c r="N76" s="100"/>
    </row>
    <row r="77" spans="1:16" hidden="1">
      <c r="B77" s="59" t="s">
        <v>29</v>
      </c>
      <c r="C77" s="129">
        <v>6507.95</v>
      </c>
      <c r="D77" s="130">
        <v>3235.9</v>
      </c>
      <c r="E77" s="130">
        <v>2479.4</v>
      </c>
      <c r="F77" s="130">
        <v>792.63</v>
      </c>
      <c r="G77" s="130">
        <v>1224.31</v>
      </c>
      <c r="H77" s="130">
        <v>9.6300000000000008</v>
      </c>
      <c r="I77" s="130">
        <v>0</v>
      </c>
      <c r="J77" s="130">
        <v>0</v>
      </c>
      <c r="K77" s="130">
        <v>0</v>
      </c>
      <c r="L77" s="131">
        <v>7741.9</v>
      </c>
      <c r="M77" s="53"/>
      <c r="N77" s="100"/>
    </row>
    <row r="78" spans="1:16" hidden="1">
      <c r="B78" s="59" t="s">
        <v>30</v>
      </c>
      <c r="C78" s="129">
        <v>15448.9</v>
      </c>
      <c r="D78" s="130">
        <v>8775.86</v>
      </c>
      <c r="E78" s="130">
        <v>5580.72</v>
      </c>
      <c r="F78" s="130">
        <v>1092.31</v>
      </c>
      <c r="G78" s="130">
        <v>4616.04</v>
      </c>
      <c r="H78" s="130">
        <v>317.18</v>
      </c>
      <c r="I78" s="130">
        <v>6</v>
      </c>
      <c r="J78" s="130">
        <v>0</v>
      </c>
      <c r="K78" s="130">
        <v>0</v>
      </c>
      <c r="L78" s="131">
        <v>20388.13</v>
      </c>
      <c r="M78" s="53"/>
      <c r="N78" s="100"/>
    </row>
    <row r="79" spans="1:16" hidden="1">
      <c r="B79" s="59" t="s">
        <v>31</v>
      </c>
      <c r="C79" s="129">
        <v>55581.45</v>
      </c>
      <c r="D79" s="130">
        <v>4265.68</v>
      </c>
      <c r="E79" s="130">
        <v>50882</v>
      </c>
      <c r="F79" s="130">
        <v>433.77</v>
      </c>
      <c r="G79" s="130">
        <v>1576.31</v>
      </c>
      <c r="H79" s="130">
        <v>70.13</v>
      </c>
      <c r="I79" s="130">
        <v>46.68</v>
      </c>
      <c r="J79" s="130">
        <v>4.72</v>
      </c>
      <c r="K79" s="130">
        <v>0</v>
      </c>
      <c r="L79" s="131">
        <v>57279.31</v>
      </c>
      <c r="M79" s="53"/>
      <c r="N79" s="100"/>
    </row>
    <row r="80" spans="1:16" hidden="1">
      <c r="B80" s="59" t="s">
        <v>32</v>
      </c>
      <c r="C80" s="129">
        <v>4488.5</v>
      </c>
      <c r="D80" s="130">
        <v>2232.77</v>
      </c>
      <c r="E80" s="130">
        <v>1912.27</v>
      </c>
      <c r="F80" s="130">
        <v>343.45</v>
      </c>
      <c r="G80" s="130">
        <v>1068.5</v>
      </c>
      <c r="H80" s="130">
        <v>7.04</v>
      </c>
      <c r="I80" s="130">
        <v>0</v>
      </c>
      <c r="J80" s="130">
        <v>0</v>
      </c>
      <c r="K80" s="130">
        <v>0</v>
      </c>
      <c r="L80" s="131">
        <v>5564.04</v>
      </c>
      <c r="M80" s="53"/>
      <c r="N80" s="100"/>
    </row>
    <row r="81" spans="2:14" hidden="1">
      <c r="B81" s="59" t="s">
        <v>33</v>
      </c>
      <c r="C81" s="129">
        <v>49050.45</v>
      </c>
      <c r="D81" s="130">
        <v>41588.449999999997</v>
      </c>
      <c r="E81" s="130">
        <v>2042.36</v>
      </c>
      <c r="F81" s="130">
        <v>5419.63</v>
      </c>
      <c r="G81" s="130">
        <v>23863.95</v>
      </c>
      <c r="H81" s="130">
        <v>60.18</v>
      </c>
      <c r="I81" s="130">
        <v>81.27</v>
      </c>
      <c r="J81" s="130">
        <v>6.13</v>
      </c>
      <c r="K81" s="130">
        <v>0</v>
      </c>
      <c r="L81" s="131">
        <v>73062</v>
      </c>
      <c r="M81" s="53"/>
      <c r="N81" s="100"/>
    </row>
    <row r="82" spans="2:14" hidden="1">
      <c r="B82" s="59" t="s">
        <v>34</v>
      </c>
      <c r="C82" s="129">
        <v>24039.81</v>
      </c>
      <c r="D82" s="130">
        <v>15454</v>
      </c>
      <c r="E82" s="130">
        <v>5067</v>
      </c>
      <c r="F82" s="130">
        <v>3518.81</v>
      </c>
      <c r="G82" s="130">
        <v>5306.22</v>
      </c>
      <c r="H82" s="130">
        <v>9.4</v>
      </c>
      <c r="I82" s="130">
        <v>4.09</v>
      </c>
      <c r="J82" s="130">
        <v>2</v>
      </c>
      <c r="K82" s="130">
        <v>0</v>
      </c>
      <c r="L82" s="131">
        <v>29361.54</v>
      </c>
      <c r="M82" s="53"/>
      <c r="N82" s="100"/>
    </row>
    <row r="83" spans="2:14" ht="13.5" hidden="1" thickBot="1">
      <c r="B83" s="64" t="s">
        <v>35</v>
      </c>
      <c r="C83" s="132">
        <v>222999.36</v>
      </c>
      <c r="D83" s="133">
        <v>104847.86</v>
      </c>
      <c r="E83" s="133">
        <v>104926.54</v>
      </c>
      <c r="F83" s="133">
        <v>13224.95</v>
      </c>
      <c r="G83" s="133">
        <v>46933.72</v>
      </c>
      <c r="H83" s="133">
        <v>1079.4000000000001</v>
      </c>
      <c r="I83" s="133">
        <v>227.59</v>
      </c>
      <c r="J83" s="133">
        <v>16.86</v>
      </c>
      <c r="K83" s="133">
        <v>0</v>
      </c>
      <c r="L83" s="134">
        <v>271256.95</v>
      </c>
      <c r="M83" s="53"/>
      <c r="N83" s="100"/>
    </row>
    <row r="84" spans="2:14" hidden="1">
      <c r="B84" s="59" t="s">
        <v>36</v>
      </c>
      <c r="C84" s="135">
        <v>12785.81</v>
      </c>
      <c r="D84" s="136">
        <v>9682.77</v>
      </c>
      <c r="E84" s="136">
        <v>2430.9</v>
      </c>
      <c r="F84" s="136">
        <v>672.13</v>
      </c>
      <c r="G84" s="136">
        <v>1209.3599999999999</v>
      </c>
      <c r="H84" s="136">
        <v>21</v>
      </c>
      <c r="I84" s="136">
        <v>0</v>
      </c>
      <c r="J84" s="136">
        <v>0</v>
      </c>
      <c r="K84" s="136">
        <v>0</v>
      </c>
      <c r="L84" s="137">
        <v>14016.18</v>
      </c>
      <c r="M84" s="53"/>
      <c r="N84" s="100"/>
    </row>
    <row r="85" spans="2:14" hidden="1">
      <c r="B85" s="59" t="s">
        <v>37</v>
      </c>
      <c r="C85" s="129">
        <v>5959.13</v>
      </c>
      <c r="D85" s="130">
        <v>4958.45</v>
      </c>
      <c r="E85" s="130">
        <v>653.13</v>
      </c>
      <c r="F85" s="130">
        <v>347.54</v>
      </c>
      <c r="G85" s="130">
        <v>679.68</v>
      </c>
      <c r="H85" s="130">
        <v>24.81</v>
      </c>
      <c r="I85" s="130">
        <v>0</v>
      </c>
      <c r="J85" s="130">
        <v>0</v>
      </c>
      <c r="K85" s="130">
        <v>1</v>
      </c>
      <c r="L85" s="131">
        <v>6664.63</v>
      </c>
      <c r="M85" s="53"/>
      <c r="N85" s="100"/>
    </row>
    <row r="86" spans="2:14" hidden="1">
      <c r="B86" s="59" t="s">
        <v>38</v>
      </c>
      <c r="C86" s="129">
        <v>45181.27</v>
      </c>
      <c r="D86" s="130">
        <v>36114.31</v>
      </c>
      <c r="E86" s="130">
        <v>4095.09</v>
      </c>
      <c r="F86" s="130">
        <v>4971.8599999999997</v>
      </c>
      <c r="G86" s="130">
        <v>6835.54</v>
      </c>
      <c r="H86" s="130">
        <v>31.68</v>
      </c>
      <c r="I86" s="130">
        <v>0</v>
      </c>
      <c r="J86" s="130">
        <v>0</v>
      </c>
      <c r="K86" s="130">
        <v>0</v>
      </c>
      <c r="L86" s="131">
        <v>52048.5</v>
      </c>
      <c r="M86" s="53"/>
      <c r="N86" s="100"/>
    </row>
    <row r="87" spans="2:14" ht="13.5" hidden="1" thickBot="1">
      <c r="B87" s="64" t="s">
        <v>39</v>
      </c>
      <c r="C87" s="132">
        <v>63926.22</v>
      </c>
      <c r="D87" s="133">
        <v>50755.54</v>
      </c>
      <c r="E87" s="133">
        <v>7179.13</v>
      </c>
      <c r="F87" s="133">
        <v>5991.54</v>
      </c>
      <c r="G87" s="133">
        <v>8724.59</v>
      </c>
      <c r="H87" s="133">
        <v>77.5</v>
      </c>
      <c r="I87" s="133">
        <v>0</v>
      </c>
      <c r="J87" s="133">
        <v>0</v>
      </c>
      <c r="K87" s="133">
        <v>1</v>
      </c>
      <c r="L87" s="134">
        <v>72729.31</v>
      </c>
      <c r="M87" s="53"/>
      <c r="N87" s="100"/>
    </row>
    <row r="88" spans="2:14" ht="13.5" hidden="1" thickBot="1">
      <c r="B88" s="64" t="s">
        <v>40</v>
      </c>
      <c r="C88" s="132">
        <v>11278.54</v>
      </c>
      <c r="D88" s="133">
        <v>8853.2199999999993</v>
      </c>
      <c r="E88" s="133">
        <v>254.09</v>
      </c>
      <c r="F88" s="133">
        <v>2171.2199999999998</v>
      </c>
      <c r="G88" s="133">
        <v>2802.18</v>
      </c>
      <c r="H88" s="133">
        <v>39</v>
      </c>
      <c r="I88" s="133">
        <v>179.63</v>
      </c>
      <c r="J88" s="133">
        <v>2</v>
      </c>
      <c r="K88" s="133">
        <v>38</v>
      </c>
      <c r="L88" s="134">
        <v>14339.36</v>
      </c>
      <c r="M88" s="53"/>
      <c r="N88" s="100"/>
    </row>
    <row r="89" spans="2:14" ht="13.5" hidden="1" thickBot="1">
      <c r="B89" s="64" t="s">
        <v>41</v>
      </c>
      <c r="C89" s="132">
        <v>59327.5</v>
      </c>
      <c r="D89" s="133">
        <v>53540.36</v>
      </c>
      <c r="E89" s="133">
        <v>1244.6300000000001</v>
      </c>
      <c r="F89" s="133">
        <v>4542.5</v>
      </c>
      <c r="G89" s="133">
        <v>20545.59</v>
      </c>
      <c r="H89" s="133">
        <v>24.86</v>
      </c>
      <c r="I89" s="133">
        <v>169</v>
      </c>
      <c r="J89" s="133">
        <v>11.54</v>
      </c>
      <c r="K89" s="133">
        <v>0</v>
      </c>
      <c r="L89" s="134">
        <v>80078.5</v>
      </c>
      <c r="M89" s="53"/>
      <c r="N89" s="100"/>
    </row>
    <row r="90" spans="2:14" hidden="1">
      <c r="B90" s="59" t="s">
        <v>42</v>
      </c>
      <c r="C90" s="129">
        <v>38570.36</v>
      </c>
      <c r="D90" s="130">
        <v>35769.449999999997</v>
      </c>
      <c r="E90" s="130">
        <v>1205.45</v>
      </c>
      <c r="F90" s="130">
        <v>1595.45</v>
      </c>
      <c r="G90" s="130">
        <v>12454.59</v>
      </c>
      <c r="H90" s="130">
        <v>37.090000000000003</v>
      </c>
      <c r="I90" s="130">
        <v>284.27</v>
      </c>
      <c r="J90" s="130">
        <v>9</v>
      </c>
      <c r="K90" s="130">
        <v>0</v>
      </c>
      <c r="L90" s="131">
        <v>51355.31</v>
      </c>
      <c r="M90" s="53"/>
      <c r="N90" s="100"/>
    </row>
    <row r="91" spans="2:14" hidden="1">
      <c r="B91" s="59" t="s">
        <v>43</v>
      </c>
      <c r="C91" s="129">
        <v>33658.18</v>
      </c>
      <c r="D91" s="130">
        <v>31493.360000000001</v>
      </c>
      <c r="E91" s="130">
        <v>1267.77</v>
      </c>
      <c r="F91" s="130">
        <v>897.04</v>
      </c>
      <c r="G91" s="130">
        <v>12739.22</v>
      </c>
      <c r="H91" s="130">
        <v>71.86</v>
      </c>
      <c r="I91" s="130">
        <v>298.45</v>
      </c>
      <c r="J91" s="130">
        <v>32.36</v>
      </c>
      <c r="K91" s="130">
        <v>0</v>
      </c>
      <c r="L91" s="131">
        <v>46800.09</v>
      </c>
      <c r="M91" s="53"/>
      <c r="N91" s="100"/>
    </row>
    <row r="92" spans="2:14" ht="13.5" hidden="1" thickBot="1">
      <c r="B92" s="64" t="s">
        <v>44</v>
      </c>
      <c r="C92" s="132">
        <v>72228.539999999994</v>
      </c>
      <c r="D92" s="133">
        <v>67262.81</v>
      </c>
      <c r="E92" s="133">
        <v>2473.2199999999998</v>
      </c>
      <c r="F92" s="133">
        <v>2492.5</v>
      </c>
      <c r="G92" s="133">
        <v>25193.81</v>
      </c>
      <c r="H92" s="133">
        <v>108.95</v>
      </c>
      <c r="I92" s="133">
        <v>582.72</v>
      </c>
      <c r="J92" s="133">
        <v>41.36</v>
      </c>
      <c r="K92" s="133">
        <v>0</v>
      </c>
      <c r="L92" s="134">
        <v>98155.4</v>
      </c>
      <c r="M92" s="53"/>
      <c r="N92" s="100"/>
    </row>
    <row r="93" spans="2:14" ht="13.5" hidden="1" thickBot="1">
      <c r="B93" s="64" t="s">
        <v>45</v>
      </c>
      <c r="C93" s="132">
        <v>9802.18</v>
      </c>
      <c r="D93" s="133">
        <v>7947.59</v>
      </c>
      <c r="E93" s="133">
        <v>346.5</v>
      </c>
      <c r="F93" s="133">
        <v>1508.09</v>
      </c>
      <c r="G93" s="133">
        <v>2182.1799999999998</v>
      </c>
      <c r="H93" s="133">
        <v>19.399999999999999</v>
      </c>
      <c r="I93" s="133">
        <v>127.9</v>
      </c>
      <c r="J93" s="133">
        <v>1</v>
      </c>
      <c r="K93" s="133">
        <v>0</v>
      </c>
      <c r="L93" s="134">
        <v>12132.68</v>
      </c>
      <c r="M93" s="53"/>
      <c r="N93" s="100"/>
    </row>
    <row r="94" spans="2:14" hidden="1">
      <c r="B94" s="59" t="s">
        <v>46</v>
      </c>
      <c r="C94" s="129">
        <v>2653.59</v>
      </c>
      <c r="D94" s="130">
        <v>2081.7199999999998</v>
      </c>
      <c r="E94" s="130">
        <v>259</v>
      </c>
      <c r="F94" s="130">
        <v>312.86</v>
      </c>
      <c r="G94" s="130">
        <v>503.63</v>
      </c>
      <c r="H94" s="130">
        <v>12.04</v>
      </c>
      <c r="I94" s="130">
        <v>0</v>
      </c>
      <c r="J94" s="130">
        <v>0</v>
      </c>
      <c r="K94" s="130">
        <v>0</v>
      </c>
      <c r="L94" s="131">
        <v>3169.27</v>
      </c>
      <c r="M94" s="53"/>
      <c r="N94" s="100"/>
    </row>
    <row r="95" spans="2:14" hidden="1">
      <c r="B95" s="59" t="s">
        <v>47</v>
      </c>
      <c r="C95" s="129">
        <v>10773.54</v>
      </c>
      <c r="D95" s="130">
        <v>9207.5</v>
      </c>
      <c r="E95" s="130">
        <v>555.80999999999995</v>
      </c>
      <c r="F95" s="130">
        <v>1010.22</v>
      </c>
      <c r="G95" s="130">
        <v>1539.18</v>
      </c>
      <c r="H95" s="130">
        <v>15</v>
      </c>
      <c r="I95" s="130">
        <v>0</v>
      </c>
      <c r="J95" s="130">
        <v>0</v>
      </c>
      <c r="K95" s="130">
        <v>0</v>
      </c>
      <c r="L95" s="131">
        <v>12327.72</v>
      </c>
      <c r="M95" s="53"/>
      <c r="N95" s="100"/>
    </row>
    <row r="96" spans="2:14" hidden="1">
      <c r="B96" s="59" t="s">
        <v>48</v>
      </c>
      <c r="C96" s="129">
        <v>5944.9</v>
      </c>
      <c r="D96" s="130">
        <v>4654.09</v>
      </c>
      <c r="E96" s="130">
        <v>508.09</v>
      </c>
      <c r="F96" s="130">
        <v>782.72</v>
      </c>
      <c r="G96" s="130">
        <v>1193</v>
      </c>
      <c r="H96" s="130">
        <v>29.9</v>
      </c>
      <c r="I96" s="130">
        <v>0</v>
      </c>
      <c r="J96" s="130">
        <v>0</v>
      </c>
      <c r="K96" s="130">
        <v>0</v>
      </c>
      <c r="L96" s="131">
        <v>7167.81</v>
      </c>
      <c r="M96" s="53"/>
      <c r="N96" s="100"/>
    </row>
    <row r="97" spans="2:14" hidden="1">
      <c r="B97" s="59" t="s">
        <v>49</v>
      </c>
      <c r="C97" s="129">
        <v>2685.77</v>
      </c>
      <c r="D97" s="130">
        <v>2142.7199999999998</v>
      </c>
      <c r="E97" s="130">
        <v>299.31</v>
      </c>
      <c r="F97" s="130">
        <v>243.72</v>
      </c>
      <c r="G97" s="130">
        <v>411.59</v>
      </c>
      <c r="H97" s="130">
        <v>3</v>
      </c>
      <c r="I97" s="130">
        <v>0</v>
      </c>
      <c r="J97" s="130">
        <v>0</v>
      </c>
      <c r="K97" s="130">
        <v>0</v>
      </c>
      <c r="L97" s="131">
        <v>3100.36</v>
      </c>
      <c r="M97" s="53"/>
      <c r="N97" s="100"/>
    </row>
    <row r="98" spans="2:14" hidden="1">
      <c r="B98" s="59" t="s">
        <v>50</v>
      </c>
      <c r="C98" s="129">
        <v>4221.54</v>
      </c>
      <c r="D98" s="130">
        <v>3500.72</v>
      </c>
      <c r="E98" s="130">
        <v>198.5</v>
      </c>
      <c r="F98" s="130">
        <v>522.30999999999995</v>
      </c>
      <c r="G98" s="130">
        <v>879.72</v>
      </c>
      <c r="H98" s="130">
        <v>7</v>
      </c>
      <c r="I98" s="130">
        <v>0</v>
      </c>
      <c r="J98" s="130">
        <v>0</v>
      </c>
      <c r="K98" s="130">
        <v>0</v>
      </c>
      <c r="L98" s="131">
        <v>5108.2700000000004</v>
      </c>
      <c r="M98" s="53"/>
      <c r="N98" s="100"/>
    </row>
    <row r="99" spans="2:14" hidden="1">
      <c r="B99" s="59" t="s">
        <v>51</v>
      </c>
      <c r="C99" s="129">
        <v>6988.81</v>
      </c>
      <c r="D99" s="130">
        <v>5385.95</v>
      </c>
      <c r="E99" s="130">
        <v>1018.4</v>
      </c>
      <c r="F99" s="130">
        <v>584.45000000000005</v>
      </c>
      <c r="G99" s="130">
        <v>744.63</v>
      </c>
      <c r="H99" s="130">
        <v>20.09</v>
      </c>
      <c r="I99" s="130">
        <v>0</v>
      </c>
      <c r="J99" s="130">
        <v>0</v>
      </c>
      <c r="K99" s="130">
        <v>0</v>
      </c>
      <c r="L99" s="131">
        <v>7753.54</v>
      </c>
      <c r="M99" s="53"/>
      <c r="N99" s="100"/>
    </row>
    <row r="100" spans="2:14" hidden="1">
      <c r="B100" s="59" t="s">
        <v>52</v>
      </c>
      <c r="C100" s="129">
        <v>3774.22</v>
      </c>
      <c r="D100" s="130">
        <v>3174.31</v>
      </c>
      <c r="E100" s="130">
        <v>344.68</v>
      </c>
      <c r="F100" s="130">
        <v>255.22</v>
      </c>
      <c r="G100" s="130">
        <v>297.81</v>
      </c>
      <c r="H100" s="130">
        <v>20.45</v>
      </c>
      <c r="I100" s="130">
        <v>0</v>
      </c>
      <c r="J100" s="130">
        <v>0</v>
      </c>
      <c r="K100" s="130">
        <v>0</v>
      </c>
      <c r="L100" s="131">
        <v>4092.5</v>
      </c>
      <c r="M100" s="53"/>
      <c r="N100" s="100"/>
    </row>
    <row r="101" spans="2:14" hidden="1">
      <c r="B101" s="59" t="s">
        <v>53</v>
      </c>
      <c r="C101" s="129">
        <v>10600.09</v>
      </c>
      <c r="D101" s="130">
        <v>8369.7199999999993</v>
      </c>
      <c r="E101" s="130">
        <v>1059.77</v>
      </c>
      <c r="F101" s="130">
        <v>1170.5899999999999</v>
      </c>
      <c r="G101" s="130">
        <v>1441.18</v>
      </c>
      <c r="H101" s="130">
        <v>4</v>
      </c>
      <c r="I101" s="130">
        <v>0</v>
      </c>
      <c r="J101" s="130">
        <v>0</v>
      </c>
      <c r="K101" s="130">
        <v>0</v>
      </c>
      <c r="L101" s="131">
        <v>12045.27</v>
      </c>
      <c r="M101" s="53"/>
      <c r="N101" s="100"/>
    </row>
    <row r="102" spans="2:14" hidden="1">
      <c r="B102" s="59" t="s">
        <v>54</v>
      </c>
      <c r="C102" s="129">
        <v>1905.22</v>
      </c>
      <c r="D102" s="130">
        <v>1308.3599999999999</v>
      </c>
      <c r="E102" s="130">
        <v>435.95</v>
      </c>
      <c r="F102" s="130">
        <v>160.9</v>
      </c>
      <c r="G102" s="130">
        <v>349.77</v>
      </c>
      <c r="H102" s="130">
        <v>12</v>
      </c>
      <c r="I102" s="130">
        <v>0</v>
      </c>
      <c r="J102" s="130">
        <v>0</v>
      </c>
      <c r="K102" s="130">
        <v>0</v>
      </c>
      <c r="L102" s="131">
        <v>2267</v>
      </c>
      <c r="M102" s="53"/>
      <c r="N102" s="100"/>
    </row>
    <row r="103" spans="2:14" ht="13.5" hidden="1" thickBot="1">
      <c r="B103" s="64" t="s">
        <v>90</v>
      </c>
      <c r="C103" s="132">
        <v>49547.72</v>
      </c>
      <c r="D103" s="133">
        <v>39825.129999999997</v>
      </c>
      <c r="E103" s="133">
        <v>4679.54</v>
      </c>
      <c r="F103" s="133">
        <v>5043.04</v>
      </c>
      <c r="G103" s="133">
        <v>7360.54</v>
      </c>
      <c r="H103" s="133">
        <v>123.5</v>
      </c>
      <c r="I103" s="133">
        <v>0</v>
      </c>
      <c r="J103" s="133">
        <v>0</v>
      </c>
      <c r="K103" s="133">
        <v>0</v>
      </c>
      <c r="L103" s="134">
        <v>57031.77</v>
      </c>
      <c r="M103" s="53"/>
      <c r="N103" s="100"/>
    </row>
    <row r="104" spans="2:14" hidden="1">
      <c r="B104" s="59" t="s">
        <v>56</v>
      </c>
      <c r="C104" s="129">
        <v>8827.31</v>
      </c>
      <c r="D104" s="130">
        <v>4450.09</v>
      </c>
      <c r="E104" s="130">
        <v>3978.54</v>
      </c>
      <c r="F104" s="130">
        <v>398.68</v>
      </c>
      <c r="G104" s="130">
        <v>987.59</v>
      </c>
      <c r="H104" s="130">
        <v>18</v>
      </c>
      <c r="I104" s="130">
        <v>0</v>
      </c>
      <c r="J104" s="130">
        <v>0</v>
      </c>
      <c r="K104" s="130">
        <v>0</v>
      </c>
      <c r="L104" s="131">
        <v>9832.9</v>
      </c>
      <c r="M104" s="53"/>
      <c r="N104" s="100"/>
    </row>
    <row r="105" spans="2:14" hidden="1">
      <c r="B105" s="59" t="s">
        <v>57</v>
      </c>
      <c r="C105" s="129">
        <v>8584.1299999999992</v>
      </c>
      <c r="D105" s="130">
        <v>4966.45</v>
      </c>
      <c r="E105" s="130">
        <v>3099.68</v>
      </c>
      <c r="F105" s="130">
        <v>518</v>
      </c>
      <c r="G105" s="130">
        <v>1348.04</v>
      </c>
      <c r="H105" s="130">
        <v>18</v>
      </c>
      <c r="I105" s="130">
        <v>0</v>
      </c>
      <c r="J105" s="130">
        <v>0</v>
      </c>
      <c r="K105" s="130">
        <v>0</v>
      </c>
      <c r="L105" s="131">
        <v>9950.18</v>
      </c>
      <c r="M105" s="53"/>
      <c r="N105" s="100"/>
    </row>
    <row r="106" spans="2:14" hidden="1">
      <c r="B106" s="59" t="s">
        <v>58</v>
      </c>
      <c r="C106" s="129">
        <v>9088.81</v>
      </c>
      <c r="D106" s="130">
        <v>5925.22</v>
      </c>
      <c r="E106" s="130">
        <v>2664.72</v>
      </c>
      <c r="F106" s="130">
        <v>498.86</v>
      </c>
      <c r="G106" s="130">
        <v>965.22</v>
      </c>
      <c r="H106" s="130">
        <v>35.5</v>
      </c>
      <c r="I106" s="130">
        <v>0</v>
      </c>
      <c r="J106" s="130">
        <v>0</v>
      </c>
      <c r="K106" s="130">
        <v>0</v>
      </c>
      <c r="L106" s="131">
        <v>10089.540000000001</v>
      </c>
      <c r="M106" s="53"/>
      <c r="N106" s="100"/>
    </row>
    <row r="107" spans="2:14" hidden="1">
      <c r="B107" s="59" t="s">
        <v>59</v>
      </c>
      <c r="C107" s="129">
        <v>10186.450000000001</v>
      </c>
      <c r="D107" s="130">
        <v>8918.9</v>
      </c>
      <c r="E107" s="130">
        <v>452.86</v>
      </c>
      <c r="F107" s="130">
        <v>814.68</v>
      </c>
      <c r="G107" s="130">
        <v>1601.81</v>
      </c>
      <c r="H107" s="130">
        <v>14.81</v>
      </c>
      <c r="I107" s="130">
        <v>0</v>
      </c>
      <c r="J107" s="130">
        <v>0</v>
      </c>
      <c r="K107" s="130">
        <v>0</v>
      </c>
      <c r="L107" s="131">
        <v>11803.09</v>
      </c>
      <c r="M107" s="53"/>
      <c r="N107" s="100"/>
    </row>
    <row r="108" spans="2:14" hidden="1">
      <c r="B108" s="59" t="s">
        <v>60</v>
      </c>
      <c r="C108" s="129">
        <v>16860.63</v>
      </c>
      <c r="D108" s="130">
        <v>13183.72</v>
      </c>
      <c r="E108" s="130">
        <v>2447.6799999999998</v>
      </c>
      <c r="F108" s="130">
        <v>1229.22</v>
      </c>
      <c r="G108" s="130">
        <v>3387.04</v>
      </c>
      <c r="H108" s="130">
        <v>27</v>
      </c>
      <c r="I108" s="130">
        <v>0</v>
      </c>
      <c r="J108" s="130">
        <v>0</v>
      </c>
      <c r="K108" s="130">
        <v>0</v>
      </c>
      <c r="L108" s="131">
        <v>20274.68</v>
      </c>
      <c r="M108" s="53"/>
      <c r="N108" s="100"/>
    </row>
    <row r="109" spans="2:14" ht="13.5" hidden="1" thickBot="1">
      <c r="B109" s="64" t="s">
        <v>61</v>
      </c>
      <c r="C109" s="132">
        <v>53547.360000000001</v>
      </c>
      <c r="D109" s="133">
        <v>37444.400000000001</v>
      </c>
      <c r="E109" s="133">
        <v>12643.5</v>
      </c>
      <c r="F109" s="133">
        <v>3459.45</v>
      </c>
      <c r="G109" s="133">
        <v>8289.7199999999993</v>
      </c>
      <c r="H109" s="133">
        <v>113.31</v>
      </c>
      <c r="I109" s="133">
        <v>0</v>
      </c>
      <c r="J109" s="133">
        <v>0</v>
      </c>
      <c r="K109" s="133">
        <v>0</v>
      </c>
      <c r="L109" s="134">
        <v>61950.400000000001</v>
      </c>
      <c r="M109" s="53"/>
      <c r="N109" s="100"/>
    </row>
    <row r="110" spans="2:14" hidden="1">
      <c r="B110" s="59" t="s">
        <v>62</v>
      </c>
      <c r="C110" s="135">
        <v>306991.53999999998</v>
      </c>
      <c r="D110" s="136">
        <v>280163.53999999998</v>
      </c>
      <c r="E110" s="136">
        <v>2699.9</v>
      </c>
      <c r="F110" s="136">
        <v>24128.09</v>
      </c>
      <c r="G110" s="136">
        <v>59341.81</v>
      </c>
      <c r="H110" s="136">
        <v>27</v>
      </c>
      <c r="I110" s="136">
        <v>242</v>
      </c>
      <c r="J110" s="136">
        <v>4</v>
      </c>
      <c r="K110" s="136">
        <v>0</v>
      </c>
      <c r="L110" s="137">
        <v>366606.36</v>
      </c>
      <c r="M110" s="53"/>
      <c r="N110" s="100"/>
    </row>
    <row r="111" spans="2:14" hidden="1">
      <c r="B111" s="59" t="s">
        <v>63</v>
      </c>
      <c r="C111" s="129">
        <v>45971.27</v>
      </c>
      <c r="D111" s="130">
        <v>41295.089999999997</v>
      </c>
      <c r="E111" s="130">
        <v>2157.31</v>
      </c>
      <c r="F111" s="130">
        <v>2518.86</v>
      </c>
      <c r="G111" s="130">
        <v>8059.4</v>
      </c>
      <c r="H111" s="130">
        <v>18</v>
      </c>
      <c r="I111" s="130">
        <v>152.22</v>
      </c>
      <c r="J111" s="130">
        <v>13.36</v>
      </c>
      <c r="K111" s="130">
        <v>0</v>
      </c>
      <c r="L111" s="131">
        <v>54214.27</v>
      </c>
      <c r="M111" s="53"/>
      <c r="N111" s="100"/>
    </row>
    <row r="112" spans="2:14" hidden="1">
      <c r="B112" s="59" t="s">
        <v>64</v>
      </c>
      <c r="C112" s="129">
        <v>29886.45</v>
      </c>
      <c r="D112" s="130">
        <v>24112.63</v>
      </c>
      <c r="E112" s="130">
        <v>4778.09</v>
      </c>
      <c r="F112" s="130">
        <v>995.72</v>
      </c>
      <c r="G112" s="130">
        <v>3353.86</v>
      </c>
      <c r="H112" s="130">
        <v>47.5</v>
      </c>
      <c r="I112" s="130">
        <v>0</v>
      </c>
      <c r="J112" s="130">
        <v>0</v>
      </c>
      <c r="K112" s="130">
        <v>0</v>
      </c>
      <c r="L112" s="131">
        <v>33287.81</v>
      </c>
      <c r="M112" s="53"/>
      <c r="N112" s="100"/>
    </row>
    <row r="113" spans="2:14" hidden="1">
      <c r="B113" s="59" t="s">
        <v>65</v>
      </c>
      <c r="C113" s="129">
        <v>34434.629999999997</v>
      </c>
      <c r="D113" s="130">
        <v>28787</v>
      </c>
      <c r="E113" s="130">
        <v>3759.4</v>
      </c>
      <c r="F113" s="130">
        <v>1888.22</v>
      </c>
      <c r="G113" s="130">
        <v>6464.36</v>
      </c>
      <c r="H113" s="130">
        <v>71.95</v>
      </c>
      <c r="I113" s="130">
        <v>203</v>
      </c>
      <c r="J113" s="130">
        <v>8.77</v>
      </c>
      <c r="K113" s="130">
        <v>0</v>
      </c>
      <c r="L113" s="131">
        <v>41182.720000000001</v>
      </c>
      <c r="M113" s="53"/>
      <c r="N113" s="100"/>
    </row>
    <row r="114" spans="2:14" ht="13.5" hidden="1" thickBot="1">
      <c r="B114" s="64" t="s">
        <v>66</v>
      </c>
      <c r="C114" s="132">
        <v>417283.9</v>
      </c>
      <c r="D114" s="133">
        <v>374358.27</v>
      </c>
      <c r="E114" s="133">
        <v>13394.72</v>
      </c>
      <c r="F114" s="133">
        <v>29530.9</v>
      </c>
      <c r="G114" s="133">
        <v>77219.45</v>
      </c>
      <c r="H114" s="133">
        <v>164.45</v>
      </c>
      <c r="I114" s="133">
        <v>597.22</v>
      </c>
      <c r="J114" s="133">
        <v>26.13</v>
      </c>
      <c r="K114" s="133">
        <v>0</v>
      </c>
      <c r="L114" s="134">
        <v>495291.18</v>
      </c>
      <c r="M114" s="53"/>
      <c r="N114" s="100"/>
    </row>
    <row r="115" spans="2:14" hidden="1">
      <c r="B115" s="59" t="s">
        <v>67</v>
      </c>
      <c r="C115" s="129">
        <v>63342</v>
      </c>
      <c r="D115" s="130">
        <v>52948.77</v>
      </c>
      <c r="E115" s="130">
        <v>7364.68</v>
      </c>
      <c r="F115" s="130">
        <v>3028.54</v>
      </c>
      <c r="G115" s="130">
        <v>24343.45</v>
      </c>
      <c r="H115" s="130">
        <v>54.63</v>
      </c>
      <c r="I115" s="130">
        <v>222.45</v>
      </c>
      <c r="J115" s="130">
        <v>4</v>
      </c>
      <c r="K115" s="130">
        <v>0</v>
      </c>
      <c r="L115" s="131">
        <v>87966.54</v>
      </c>
      <c r="M115" s="53"/>
      <c r="N115" s="100"/>
    </row>
    <row r="116" spans="2:14" hidden="1">
      <c r="B116" s="59" t="s">
        <v>68</v>
      </c>
      <c r="C116" s="129">
        <v>27913.360000000001</v>
      </c>
      <c r="D116" s="130">
        <v>21397.5</v>
      </c>
      <c r="E116" s="130">
        <v>4227.8100000000004</v>
      </c>
      <c r="F116" s="130">
        <v>2288.04</v>
      </c>
      <c r="G116" s="130">
        <v>4759.68</v>
      </c>
      <c r="H116" s="130">
        <v>43.09</v>
      </c>
      <c r="I116" s="130">
        <v>139.44999999999999</v>
      </c>
      <c r="J116" s="130">
        <v>3</v>
      </c>
      <c r="K116" s="130">
        <v>0</v>
      </c>
      <c r="L116" s="131">
        <v>32858.589999999997</v>
      </c>
      <c r="M116" s="53"/>
      <c r="N116" s="100"/>
    </row>
    <row r="117" spans="2:14" hidden="1">
      <c r="B117" s="59" t="s">
        <v>69</v>
      </c>
      <c r="C117" s="129">
        <v>80705.539999999994</v>
      </c>
      <c r="D117" s="130">
        <v>60708.86</v>
      </c>
      <c r="E117" s="130">
        <v>12956.95</v>
      </c>
      <c r="F117" s="130">
        <v>7039.72</v>
      </c>
      <c r="G117" s="130">
        <v>20639.72</v>
      </c>
      <c r="H117" s="130">
        <v>82.13</v>
      </c>
      <c r="I117" s="130">
        <v>59.31</v>
      </c>
      <c r="J117" s="130">
        <v>1</v>
      </c>
      <c r="K117" s="130">
        <v>0</v>
      </c>
      <c r="L117" s="131">
        <v>101487.72</v>
      </c>
      <c r="M117" s="53"/>
      <c r="N117" s="100"/>
    </row>
    <row r="118" spans="2:14" ht="13.5" hidden="1" thickBot="1">
      <c r="B118" s="64" t="s">
        <v>70</v>
      </c>
      <c r="C118" s="132">
        <v>171960.9</v>
      </c>
      <c r="D118" s="133">
        <v>135055.13</v>
      </c>
      <c r="E118" s="133">
        <v>24549.45</v>
      </c>
      <c r="F118" s="133">
        <v>12356.31</v>
      </c>
      <c r="G118" s="133">
        <v>49742.86</v>
      </c>
      <c r="H118" s="133">
        <v>179.86</v>
      </c>
      <c r="I118" s="133">
        <v>421.22</v>
      </c>
      <c r="J118" s="133">
        <v>8</v>
      </c>
      <c r="K118" s="133">
        <v>0</v>
      </c>
      <c r="L118" s="134">
        <v>222312.86</v>
      </c>
      <c r="M118" s="53"/>
      <c r="N118" s="100"/>
    </row>
    <row r="119" spans="2:14" hidden="1">
      <c r="B119" s="59" t="s">
        <v>71</v>
      </c>
      <c r="C119" s="129">
        <v>5511.99</v>
      </c>
      <c r="D119" s="130">
        <v>3461.45</v>
      </c>
      <c r="E119" s="130">
        <v>1581.22</v>
      </c>
      <c r="F119" s="130">
        <v>469.31</v>
      </c>
      <c r="G119" s="130">
        <v>1420.95</v>
      </c>
      <c r="H119" s="130">
        <v>7</v>
      </c>
      <c r="I119" s="130">
        <v>0</v>
      </c>
      <c r="J119" s="130">
        <v>0</v>
      </c>
      <c r="K119" s="130">
        <v>0</v>
      </c>
      <c r="L119" s="131">
        <v>6939.95</v>
      </c>
      <c r="M119" s="53"/>
      <c r="N119" s="100"/>
    </row>
    <row r="120" spans="2:14" hidden="1">
      <c r="B120" s="59" t="s">
        <v>72</v>
      </c>
      <c r="C120" s="129">
        <v>4089</v>
      </c>
      <c r="D120" s="130">
        <v>1988.04</v>
      </c>
      <c r="E120" s="130">
        <v>1823.68</v>
      </c>
      <c r="F120" s="130">
        <v>277.27</v>
      </c>
      <c r="G120" s="130">
        <v>899.68</v>
      </c>
      <c r="H120" s="130">
        <v>16.809999999999999</v>
      </c>
      <c r="I120" s="130">
        <v>0</v>
      </c>
      <c r="J120" s="130">
        <v>0</v>
      </c>
      <c r="K120" s="130">
        <v>0</v>
      </c>
      <c r="L120" s="131">
        <v>5005.5</v>
      </c>
      <c r="M120" s="53"/>
      <c r="N120" s="100"/>
    </row>
    <row r="121" spans="2:14" ht="13.5" hidden="1" thickBot="1">
      <c r="B121" s="64" t="s">
        <v>73</v>
      </c>
      <c r="C121" s="132">
        <v>9600.99</v>
      </c>
      <c r="D121" s="133">
        <v>5449.49</v>
      </c>
      <c r="E121" s="133">
        <v>3404.9</v>
      </c>
      <c r="F121" s="133">
        <v>746.59</v>
      </c>
      <c r="G121" s="133">
        <v>2320.63</v>
      </c>
      <c r="H121" s="133">
        <v>23.81</v>
      </c>
      <c r="I121" s="133">
        <v>0</v>
      </c>
      <c r="J121" s="133">
        <v>0</v>
      </c>
      <c r="K121" s="133">
        <v>0</v>
      </c>
      <c r="L121" s="134">
        <v>11945.45</v>
      </c>
      <c r="M121" s="53"/>
      <c r="N121" s="100"/>
    </row>
    <row r="122" spans="2:14" hidden="1">
      <c r="B122" s="59" t="s">
        <v>74</v>
      </c>
      <c r="C122" s="129">
        <v>11504.31</v>
      </c>
      <c r="D122" s="130">
        <v>9732.5400000000009</v>
      </c>
      <c r="E122" s="130">
        <v>358.86</v>
      </c>
      <c r="F122" s="130">
        <v>1412.9</v>
      </c>
      <c r="G122" s="130">
        <v>2681.68</v>
      </c>
      <c r="H122" s="130">
        <v>15</v>
      </c>
      <c r="I122" s="130">
        <v>361.13</v>
      </c>
      <c r="J122" s="130">
        <v>6</v>
      </c>
      <c r="K122" s="130">
        <v>0</v>
      </c>
      <c r="L122" s="131">
        <v>14568.13</v>
      </c>
      <c r="M122" s="53"/>
      <c r="N122" s="100"/>
    </row>
    <row r="123" spans="2:14" hidden="1">
      <c r="B123" s="59" t="s">
        <v>75</v>
      </c>
      <c r="C123" s="129">
        <v>4537.04</v>
      </c>
      <c r="D123" s="130">
        <v>3549.63</v>
      </c>
      <c r="E123" s="130">
        <v>586.22</v>
      </c>
      <c r="F123" s="130">
        <v>401.18</v>
      </c>
      <c r="G123" s="130">
        <v>757.36</v>
      </c>
      <c r="H123" s="130">
        <v>22.54</v>
      </c>
      <c r="I123" s="130">
        <v>467.72</v>
      </c>
      <c r="J123" s="130">
        <v>1</v>
      </c>
      <c r="K123" s="130">
        <v>0</v>
      </c>
      <c r="L123" s="131">
        <v>5785.68</v>
      </c>
      <c r="M123" s="53"/>
      <c r="N123" s="100"/>
    </row>
    <row r="124" spans="2:14" hidden="1">
      <c r="B124" s="59" t="s">
        <v>76</v>
      </c>
      <c r="C124" s="129">
        <v>4222.09</v>
      </c>
      <c r="D124" s="130">
        <v>3609.54</v>
      </c>
      <c r="E124" s="130">
        <v>120.22</v>
      </c>
      <c r="F124" s="130">
        <v>492.31</v>
      </c>
      <c r="G124" s="130">
        <v>882.81</v>
      </c>
      <c r="H124" s="130">
        <v>19</v>
      </c>
      <c r="I124" s="130">
        <v>0</v>
      </c>
      <c r="J124" s="130">
        <v>0</v>
      </c>
      <c r="K124" s="130">
        <v>0</v>
      </c>
      <c r="L124" s="131">
        <v>5123.8999999999996</v>
      </c>
      <c r="M124" s="53"/>
      <c r="N124" s="100"/>
    </row>
    <row r="125" spans="2:14" hidden="1">
      <c r="B125" s="59" t="s">
        <v>77</v>
      </c>
      <c r="C125" s="129">
        <v>10434.540000000001</v>
      </c>
      <c r="D125" s="130">
        <v>9322.68</v>
      </c>
      <c r="E125" s="130">
        <v>135.09</v>
      </c>
      <c r="F125" s="130">
        <v>976.77</v>
      </c>
      <c r="G125" s="130">
        <v>2591.27</v>
      </c>
      <c r="H125" s="130">
        <v>9</v>
      </c>
      <c r="I125" s="130">
        <v>481.81</v>
      </c>
      <c r="J125" s="130">
        <v>12</v>
      </c>
      <c r="K125" s="130">
        <v>0</v>
      </c>
      <c r="L125" s="131">
        <v>13528.63</v>
      </c>
      <c r="M125" s="53"/>
      <c r="N125" s="100"/>
    </row>
    <row r="126" spans="2:14" ht="13.5" hidden="1" thickBot="1">
      <c r="B126" s="64" t="s">
        <v>78</v>
      </c>
      <c r="C126" s="132">
        <v>30698</v>
      </c>
      <c r="D126" s="133">
        <v>26214.400000000001</v>
      </c>
      <c r="E126" s="133">
        <v>1200.4000000000001</v>
      </c>
      <c r="F126" s="133">
        <v>3283.18</v>
      </c>
      <c r="G126" s="133">
        <v>6913.13</v>
      </c>
      <c r="H126" s="133">
        <v>65.540000000000006</v>
      </c>
      <c r="I126" s="133">
        <v>1310.68</v>
      </c>
      <c r="J126" s="133">
        <v>19</v>
      </c>
      <c r="K126" s="133">
        <v>0</v>
      </c>
      <c r="L126" s="134">
        <v>39006.36</v>
      </c>
      <c r="M126" s="53"/>
      <c r="N126" s="100"/>
    </row>
    <row r="127" spans="2:14" ht="13.5" hidden="1" thickBot="1">
      <c r="B127" s="64" t="s">
        <v>79</v>
      </c>
      <c r="C127" s="132">
        <v>365116.5</v>
      </c>
      <c r="D127" s="133">
        <v>305296.95</v>
      </c>
      <c r="E127" s="133">
        <v>876.31</v>
      </c>
      <c r="F127" s="133">
        <v>58943.22</v>
      </c>
      <c r="G127" s="133">
        <v>58847</v>
      </c>
      <c r="H127" s="133">
        <v>15</v>
      </c>
      <c r="I127" s="133">
        <v>59.45</v>
      </c>
      <c r="J127" s="133">
        <v>0</v>
      </c>
      <c r="K127" s="133">
        <v>0</v>
      </c>
      <c r="L127" s="134">
        <v>424037.95</v>
      </c>
      <c r="M127" s="53"/>
      <c r="N127" s="100"/>
    </row>
    <row r="128" spans="2:14" ht="13.5" hidden="1" thickBot="1">
      <c r="B128" s="64" t="s">
        <v>80</v>
      </c>
      <c r="C128" s="132">
        <v>83856.31</v>
      </c>
      <c r="D128" s="133">
        <v>31481.040000000001</v>
      </c>
      <c r="E128" s="133">
        <v>48094.36</v>
      </c>
      <c r="F128" s="133">
        <v>4280.8999999999996</v>
      </c>
      <c r="G128" s="133">
        <v>8518.2199999999993</v>
      </c>
      <c r="H128" s="133">
        <v>112.13</v>
      </c>
      <c r="I128" s="133">
        <v>126.27</v>
      </c>
      <c r="J128" s="133">
        <v>3</v>
      </c>
      <c r="K128" s="133">
        <v>0</v>
      </c>
      <c r="L128" s="134">
        <v>92615.95</v>
      </c>
      <c r="M128" s="53"/>
      <c r="N128" s="100"/>
    </row>
    <row r="129" spans="1:26" ht="13.5" hidden="1" thickBot="1">
      <c r="A129" s="53">
        <f>SUM(D129:F129)</f>
        <v>23510.070000000003</v>
      </c>
      <c r="B129" s="64" t="s">
        <v>81</v>
      </c>
      <c r="C129" s="132">
        <v>23510.09</v>
      </c>
      <c r="D129" s="133">
        <v>18155.310000000001</v>
      </c>
      <c r="E129" s="133">
        <v>2743.95</v>
      </c>
      <c r="F129" s="133">
        <v>2610.81</v>
      </c>
      <c r="G129" s="133">
        <v>4531.04</v>
      </c>
      <c r="H129" s="133">
        <v>37.130000000000003</v>
      </c>
      <c r="I129" s="133">
        <v>0</v>
      </c>
      <c r="J129" s="133">
        <v>0</v>
      </c>
      <c r="K129" s="133">
        <v>0</v>
      </c>
      <c r="L129" s="134">
        <v>28078.27</v>
      </c>
      <c r="M129" s="53"/>
      <c r="N129" s="100"/>
    </row>
    <row r="130" spans="1:26" hidden="1">
      <c r="B130" s="59" t="s">
        <v>82</v>
      </c>
      <c r="C130" s="129">
        <v>10249.719999999999</v>
      </c>
      <c r="D130" s="130">
        <v>8817.31</v>
      </c>
      <c r="E130" s="130">
        <v>316.86</v>
      </c>
      <c r="F130" s="130">
        <v>1115.54</v>
      </c>
      <c r="G130" s="130">
        <v>1722.31</v>
      </c>
      <c r="H130" s="130">
        <v>5</v>
      </c>
      <c r="I130" s="130">
        <v>0</v>
      </c>
      <c r="J130" s="130">
        <v>0</v>
      </c>
      <c r="K130" s="130">
        <v>0</v>
      </c>
      <c r="L130" s="131">
        <v>11977.04</v>
      </c>
      <c r="M130" s="53"/>
      <c r="N130" s="100"/>
    </row>
    <row r="131" spans="1:26" hidden="1">
      <c r="A131" s="53">
        <f>SUM(D131:F131)</f>
        <v>20201.98</v>
      </c>
      <c r="B131" s="59" t="s">
        <v>83</v>
      </c>
      <c r="C131" s="129">
        <v>20202</v>
      </c>
      <c r="D131" s="130">
        <v>16230.63</v>
      </c>
      <c r="E131" s="130">
        <v>225.4</v>
      </c>
      <c r="F131" s="130">
        <v>3745.95</v>
      </c>
      <c r="G131" s="130">
        <v>3979.18</v>
      </c>
      <c r="H131" s="130">
        <v>8</v>
      </c>
      <c r="I131" s="130">
        <v>127.81</v>
      </c>
      <c r="J131" s="130">
        <v>3</v>
      </c>
      <c r="K131" s="130">
        <v>0</v>
      </c>
      <c r="L131" s="131">
        <v>24320</v>
      </c>
      <c r="M131" s="53"/>
      <c r="N131" s="100"/>
    </row>
    <row r="132" spans="1:26" hidden="1">
      <c r="B132" s="59" t="s">
        <v>84</v>
      </c>
      <c r="C132" s="129">
        <v>25584.36</v>
      </c>
      <c r="D132" s="130">
        <v>18927.09</v>
      </c>
      <c r="E132" s="130">
        <v>566.27</v>
      </c>
      <c r="F132" s="130">
        <v>6091</v>
      </c>
      <c r="G132" s="130">
        <v>5991</v>
      </c>
      <c r="H132" s="130">
        <v>19.899999999999999</v>
      </c>
      <c r="I132" s="130">
        <v>224.81</v>
      </c>
      <c r="J132" s="130">
        <v>2</v>
      </c>
      <c r="K132" s="130">
        <v>0</v>
      </c>
      <c r="L132" s="131">
        <v>31822.09</v>
      </c>
      <c r="M132" s="53"/>
      <c r="N132" s="100"/>
    </row>
    <row r="133" spans="1:26" ht="13.5" hidden="1" thickBot="1">
      <c r="B133" s="64" t="s">
        <v>85</v>
      </c>
      <c r="C133" s="132">
        <v>56036.09</v>
      </c>
      <c r="D133" s="133">
        <v>43975.040000000001</v>
      </c>
      <c r="E133" s="133">
        <v>1108.54</v>
      </c>
      <c r="F133" s="133">
        <v>10952.5</v>
      </c>
      <c r="G133" s="133">
        <v>11692.5</v>
      </c>
      <c r="H133" s="133">
        <v>32.9</v>
      </c>
      <c r="I133" s="133">
        <v>352.63</v>
      </c>
      <c r="J133" s="133">
        <v>5</v>
      </c>
      <c r="K133" s="133">
        <v>0</v>
      </c>
      <c r="L133" s="134">
        <v>68119.13</v>
      </c>
      <c r="M133" s="53"/>
      <c r="N133" s="100"/>
    </row>
    <row r="134" spans="1:26" ht="13.5" hidden="1" thickBot="1">
      <c r="B134" s="64" t="s">
        <v>86</v>
      </c>
      <c r="C134" s="132">
        <v>13977.13</v>
      </c>
      <c r="D134" s="133">
        <v>10388.77</v>
      </c>
      <c r="E134" s="133">
        <v>2225.81</v>
      </c>
      <c r="F134" s="133">
        <v>1362.54</v>
      </c>
      <c r="G134" s="133">
        <v>2108.81</v>
      </c>
      <c r="H134" s="133">
        <v>28</v>
      </c>
      <c r="I134" s="133">
        <v>0</v>
      </c>
      <c r="J134" s="133">
        <v>0</v>
      </c>
      <c r="K134" s="133">
        <v>0</v>
      </c>
      <c r="L134" s="134">
        <v>16113.95</v>
      </c>
      <c r="M134" s="53"/>
      <c r="N134" s="100"/>
    </row>
    <row r="135" spans="1:26" ht="13.5" hidden="1" thickBot="1">
      <c r="B135" s="64" t="s">
        <v>87</v>
      </c>
      <c r="C135" s="138">
        <v>3285.59</v>
      </c>
      <c r="D135" s="139">
        <v>1245.22</v>
      </c>
      <c r="E135" s="139">
        <v>2</v>
      </c>
      <c r="F135" s="139">
        <v>2038.36</v>
      </c>
      <c r="G135" s="139">
        <v>340.5</v>
      </c>
      <c r="H135" s="139">
        <v>0</v>
      </c>
      <c r="I135" s="139">
        <v>5.77</v>
      </c>
      <c r="J135" s="139">
        <v>0</v>
      </c>
      <c r="K135" s="139">
        <v>0</v>
      </c>
      <c r="L135" s="140">
        <v>3631.86</v>
      </c>
      <c r="M135" s="53"/>
      <c r="N135" s="100"/>
    </row>
    <row r="136" spans="1:26" ht="13.5" hidden="1" thickBot="1">
      <c r="B136" s="64" t="s">
        <v>88</v>
      </c>
      <c r="C136" s="138">
        <v>4027.72</v>
      </c>
      <c r="D136" s="139">
        <v>2406.86</v>
      </c>
      <c r="E136" s="139">
        <v>2.9</v>
      </c>
      <c r="F136" s="139">
        <v>1617.95</v>
      </c>
      <c r="G136" s="139">
        <v>1072.22</v>
      </c>
      <c r="H136" s="139">
        <v>0</v>
      </c>
      <c r="I136" s="139">
        <v>2</v>
      </c>
      <c r="J136" s="139">
        <v>0</v>
      </c>
      <c r="K136" s="139">
        <v>0</v>
      </c>
      <c r="L136" s="141">
        <v>5101.95</v>
      </c>
      <c r="M136" s="53"/>
      <c r="N136" s="100"/>
    </row>
    <row r="137" spans="1:26" s="115" customFormat="1" ht="14.25" hidden="1" thickTop="1" thickBot="1">
      <c r="A137"/>
      <c r="B137" s="79" t="s">
        <v>10</v>
      </c>
      <c r="C137" s="142">
        <v>1722010.72</v>
      </c>
      <c r="D137" s="143">
        <v>1324503.5</v>
      </c>
      <c r="E137" s="143">
        <v>231350.59</v>
      </c>
      <c r="F137" s="143">
        <v>166156.63</v>
      </c>
      <c r="G137" s="143">
        <v>345338.77</v>
      </c>
      <c r="H137" s="143">
        <v>2244.81</v>
      </c>
      <c r="I137" s="143">
        <v>4162.13</v>
      </c>
      <c r="J137" s="143">
        <v>133.9</v>
      </c>
      <c r="K137" s="143">
        <v>39</v>
      </c>
      <c r="L137" s="144">
        <v>2073929.36</v>
      </c>
      <c r="M137" s="53"/>
      <c r="N137" s="100"/>
    </row>
    <row r="138" spans="1:26" ht="13.5" hidden="1" thickTop="1"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idden="1"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idden="1"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idden="1">
      <c r="C141" s="145"/>
      <c r="D141" s="145"/>
      <c r="E141" s="145"/>
      <c r="F141" s="145"/>
      <c r="G141" s="145"/>
      <c r="H141" s="145"/>
      <c r="I141" s="145"/>
      <c r="J141" s="14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idden="1"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idden="1">
      <c r="C143" s="146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idden="1"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7:26" hidden="1"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7:26" hidden="1"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7:26" hidden="1"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7:26" hidden="1"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7:26" hidden="1"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7:26" hidden="1"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7:26" hidden="1"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7:26" hidden="1"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7:26" hidden="1"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7:26" hidden="1"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7:26" hidden="1"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7:26" hidden="1"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7:26" hidden="1"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7:26" hidden="1"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7:26" hidden="1"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7:26" hidden="1"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7:26" hidden="1"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7:26" hidden="1"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7:26" hidden="1"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7:26" hidden="1"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7:26" hidden="1"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7:26" hidden="1"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7:26" hidden="1"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7:26" hidden="1"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7:26" hidden="1"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7:26" hidden="1"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7:26" hidden="1"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7:26" hidden="1"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7:26" hidden="1"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7:26" hidden="1"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7:26" hidden="1"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7:26" hidden="1"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7:26" hidden="1"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7:26" hidden="1"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7:26" hidden="1"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7:26" hidden="1"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7:26" hidden="1"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7:26" hidden="1"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7:26" hidden="1"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7:26" hidden="1"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7:26" hidden="1"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7:26" hidden="1"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7:26" hidden="1"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7:26" hidden="1"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7:26" hidden="1"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7:26" hidden="1"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7:26" hidden="1"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7:26" hidden="1"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7:26" hidden="1"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7:26" hidden="1"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7:26" hidden="1"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7:26" hidden="1"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7:26"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7:26"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</sheetData>
  <mergeCells count="2">
    <mergeCell ref="B1:J1"/>
    <mergeCell ref="B69:J69"/>
  </mergeCells>
  <printOptions horizontalCentered="1" vertic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8"/>
  <sheetViews>
    <sheetView showGridLines="0" topLeftCell="D1" zoomScaleNormal="100" workbookViewId="0">
      <selection activeCell="AP30" sqref="AP30"/>
    </sheetView>
  </sheetViews>
  <sheetFormatPr baseColWidth="10" defaultRowHeight="12.75"/>
  <cols>
    <col min="1" max="3" width="11.42578125" hidden="1" customWidth="1"/>
    <col min="4" max="4" width="19.140625" style="40" customWidth="1"/>
    <col min="5" max="6" width="10.5703125" style="40" customWidth="1"/>
    <col min="7" max="7" width="10.42578125" style="189" customWidth="1"/>
    <col min="8" max="9" width="10.5703125" style="40" customWidth="1"/>
    <col min="10" max="10" width="10.5703125" style="189" customWidth="1"/>
    <col min="11" max="12" width="10.5703125" style="40" customWidth="1"/>
    <col min="13" max="13" width="10.5703125" style="189" customWidth="1"/>
    <col min="14" max="14" width="12.42578125" hidden="1" customWidth="1"/>
    <col min="15" max="15" width="8.42578125" hidden="1" customWidth="1"/>
    <col min="16" max="16" width="13.42578125" hidden="1" customWidth="1"/>
    <col min="17" max="17" width="14.5703125" style="151" hidden="1" customWidth="1"/>
    <col min="18" max="18" width="11.42578125" hidden="1" customWidth="1"/>
    <col min="19" max="40" width="0" hidden="1" customWidth="1"/>
  </cols>
  <sheetData>
    <row r="1" spans="1:17" ht="18.75">
      <c r="D1" s="3" t="s">
        <v>92</v>
      </c>
      <c r="E1" s="147"/>
      <c r="F1" s="147"/>
      <c r="G1" s="147"/>
      <c r="H1" s="147"/>
      <c r="I1" s="147"/>
      <c r="J1" s="148"/>
      <c r="K1" s="148"/>
      <c r="L1" s="149"/>
      <c r="M1" s="150"/>
    </row>
    <row r="2" spans="1:17" ht="15.75">
      <c r="A2" t="s">
        <v>93</v>
      </c>
      <c r="D2" s="551" t="s">
        <v>94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7" ht="15.75">
      <c r="D3" s="152" t="str">
        <f>TOTAL!$B$4</f>
        <v>MEDIA MARZO 2020</v>
      </c>
      <c r="E3" s="153"/>
      <c r="F3" s="153"/>
      <c r="G3" s="154"/>
      <c r="H3" s="153"/>
      <c r="I3" s="153"/>
      <c r="J3" s="155"/>
      <c r="K3" s="156"/>
      <c r="L3" s="157"/>
      <c r="M3" s="158"/>
    </row>
    <row r="4" spans="1:17">
      <c r="D4" s="159"/>
      <c r="E4" s="160" t="s">
        <v>95</v>
      </c>
      <c r="F4" s="161"/>
      <c r="G4" s="162"/>
      <c r="H4" s="160" t="s">
        <v>96</v>
      </c>
      <c r="I4" s="161"/>
      <c r="J4" s="162"/>
      <c r="K4" s="553" t="s">
        <v>91</v>
      </c>
      <c r="L4" s="554"/>
      <c r="M4" s="555"/>
    </row>
    <row r="5" spans="1:17" ht="15" customHeight="1">
      <c r="A5" t="s">
        <v>97</v>
      </c>
      <c r="B5" t="s">
        <v>98</v>
      </c>
      <c r="C5" t="s">
        <v>99</v>
      </c>
      <c r="D5" s="163"/>
      <c r="E5" s="164" t="s">
        <v>100</v>
      </c>
      <c r="F5" s="165" t="s">
        <v>101</v>
      </c>
      <c r="G5" s="165" t="s">
        <v>10</v>
      </c>
      <c r="H5" s="164" t="s">
        <v>100</v>
      </c>
      <c r="I5" s="165" t="s">
        <v>101</v>
      </c>
      <c r="J5" s="165" t="s">
        <v>10</v>
      </c>
      <c r="K5" s="164" t="s">
        <v>100</v>
      </c>
      <c r="L5" s="165" t="s">
        <v>101</v>
      </c>
      <c r="M5" s="166" t="s">
        <v>10</v>
      </c>
    </row>
    <row r="6" spans="1:17" ht="15" customHeight="1">
      <c r="A6" s="25">
        <f t="shared" ref="A6:A68" si="0">SUM(E6:F6)-G6</f>
        <v>0</v>
      </c>
      <c r="B6" s="25">
        <f>H6+I6-J6</f>
        <v>0</v>
      </c>
      <c r="C6" s="25">
        <f>(K6+L6)-M6</f>
        <v>0</v>
      </c>
      <c r="D6" s="167" t="str">
        <f>'Procedentes UE'!B6</f>
        <v>Almería</v>
      </c>
      <c r="E6" s="168">
        <f t="shared" ref="E6:F21" si="1">E73</f>
        <v>9186.77</v>
      </c>
      <c r="F6" s="169">
        <f t="shared" si="1"/>
        <v>8449</v>
      </c>
      <c r="G6" s="169">
        <f>'Procedentes UE'!J6</f>
        <v>17635.77</v>
      </c>
      <c r="H6" s="168">
        <f t="shared" ref="H6:I21" si="2">H73</f>
        <v>33981.68</v>
      </c>
      <c r="I6" s="169">
        <f t="shared" si="2"/>
        <v>14730.45</v>
      </c>
      <c r="J6" s="169">
        <f>'Procedentes de paises NOUE '!J6</f>
        <v>48712.13</v>
      </c>
      <c r="K6" s="168">
        <f t="shared" ref="K6:L21" si="3">K73</f>
        <v>43168.45</v>
      </c>
      <c r="L6" s="170">
        <f t="shared" si="3"/>
        <v>23179.45</v>
      </c>
      <c r="M6" s="171">
        <f>TOTAL!J6</f>
        <v>66347.899999999994</v>
      </c>
      <c r="N6" s="25">
        <f>TOTAL!J6</f>
        <v>66347.899999999994</v>
      </c>
      <c r="O6" s="25">
        <f>(E6+H6)+(F6+I6)-M6</f>
        <v>0</v>
      </c>
      <c r="P6" s="24"/>
    </row>
    <row r="7" spans="1:17" ht="15" customHeight="1">
      <c r="A7" s="25">
        <f t="shared" si="0"/>
        <v>0</v>
      </c>
      <c r="B7" s="25">
        <f t="shared" ref="B7:B68" si="4">H7+I7-J7</f>
        <v>0</v>
      </c>
      <c r="C7" s="25">
        <f t="shared" ref="C7:C68" si="5">(K7+L7)-M7</f>
        <v>-1.0000000000218279E-2</v>
      </c>
      <c r="D7" s="167" t="str">
        <f>'Procedentes UE'!B7</f>
        <v>Cádiz</v>
      </c>
      <c r="E7" s="168">
        <f t="shared" si="1"/>
        <v>1939.45</v>
      </c>
      <c r="F7" s="169">
        <f t="shared" si="1"/>
        <v>1571</v>
      </c>
      <c r="G7" s="169">
        <f>'Procedentes UE'!J7</f>
        <v>3510.45</v>
      </c>
      <c r="H7" s="168">
        <f t="shared" si="2"/>
        <v>4581.95</v>
      </c>
      <c r="I7" s="169">
        <f t="shared" si="2"/>
        <v>3419.68</v>
      </c>
      <c r="J7" s="169">
        <f>'Procedentes de paises NOUE '!J7</f>
        <v>8001.63</v>
      </c>
      <c r="K7" s="168">
        <f t="shared" si="3"/>
        <v>6521.4</v>
      </c>
      <c r="L7" s="169">
        <f t="shared" si="3"/>
        <v>4990.68</v>
      </c>
      <c r="M7" s="87">
        <f>TOTAL!J7</f>
        <v>11512.09</v>
      </c>
      <c r="N7" s="25">
        <f>TOTAL!J7</f>
        <v>11512.09</v>
      </c>
      <c r="O7" s="25">
        <f t="shared" ref="O7:O68" si="6">(E7+H7)+(F7+I7)-M7</f>
        <v>-1.0000000000218279E-2</v>
      </c>
      <c r="P7" s="24"/>
    </row>
    <row r="8" spans="1:17" ht="15" customHeight="1">
      <c r="A8" s="25">
        <f t="shared" si="0"/>
        <v>0</v>
      </c>
      <c r="B8" s="25">
        <f t="shared" si="4"/>
        <v>-1.0000000000218279E-2</v>
      </c>
      <c r="C8" s="25">
        <f t="shared" si="5"/>
        <v>0</v>
      </c>
      <c r="D8" s="167" t="str">
        <f>'Procedentes UE'!B8</f>
        <v>Córdoba</v>
      </c>
      <c r="E8" s="168">
        <f t="shared" si="1"/>
        <v>1793</v>
      </c>
      <c r="F8" s="169">
        <f t="shared" si="1"/>
        <v>1362.81</v>
      </c>
      <c r="G8" s="169">
        <f>'Procedentes UE'!J8</f>
        <v>3155.81</v>
      </c>
      <c r="H8" s="168">
        <f t="shared" si="2"/>
        <v>2415.7199999999998</v>
      </c>
      <c r="I8" s="169">
        <f t="shared" si="2"/>
        <v>2170.36</v>
      </c>
      <c r="J8" s="169">
        <f>'Procedentes de paises NOUE '!J8</f>
        <v>4586.09</v>
      </c>
      <c r="K8" s="168">
        <f t="shared" si="3"/>
        <v>4208.72</v>
      </c>
      <c r="L8" s="169">
        <f t="shared" si="3"/>
        <v>3533.18</v>
      </c>
      <c r="M8" s="87">
        <f>TOTAL!J8</f>
        <v>7741.9</v>
      </c>
      <c r="N8" s="25">
        <f>TOTAL!J8</f>
        <v>7741.9</v>
      </c>
      <c r="O8" s="25">
        <f t="shared" si="6"/>
        <v>-1.0000000000218279E-2</v>
      </c>
      <c r="P8" s="24"/>
    </row>
    <row r="9" spans="1:17" ht="15" customHeight="1">
      <c r="A9" s="25">
        <f t="shared" si="0"/>
        <v>-9.999999999308784E-3</v>
      </c>
      <c r="B9" s="25">
        <f t="shared" si="4"/>
        <v>-1.0000000002037268E-2</v>
      </c>
      <c r="C9" s="25">
        <f t="shared" si="5"/>
        <v>-1.0000000002037268E-2</v>
      </c>
      <c r="D9" s="167" t="str">
        <f>'Procedentes UE'!B9</f>
        <v>Granada</v>
      </c>
      <c r="E9" s="168">
        <f t="shared" si="1"/>
        <v>3776.54</v>
      </c>
      <c r="F9" s="169">
        <f t="shared" si="1"/>
        <v>3465.81</v>
      </c>
      <c r="G9" s="169">
        <f>'Procedentes UE'!J9</f>
        <v>7242.36</v>
      </c>
      <c r="H9" s="168">
        <f t="shared" si="2"/>
        <v>7755.86</v>
      </c>
      <c r="I9" s="169">
        <f t="shared" si="2"/>
        <v>5389.9</v>
      </c>
      <c r="J9" s="169">
        <f>'Procedentes de paises NOUE '!J9</f>
        <v>13145.77</v>
      </c>
      <c r="K9" s="168">
        <f t="shared" si="3"/>
        <v>11532.4</v>
      </c>
      <c r="L9" s="169">
        <f t="shared" si="3"/>
        <v>8855.7199999999993</v>
      </c>
      <c r="M9" s="87">
        <f>TOTAL!J9</f>
        <v>20388.13</v>
      </c>
      <c r="N9" s="25">
        <f>TOTAL!J9</f>
        <v>20388.13</v>
      </c>
      <c r="O9" s="25">
        <f t="shared" si="6"/>
        <v>-2.0000000000436557E-2</v>
      </c>
      <c r="P9" s="24"/>
    </row>
    <row r="10" spans="1:17" ht="15" customHeight="1">
      <c r="A10" s="25">
        <f t="shared" si="0"/>
        <v>-1.0000000002037268E-2</v>
      </c>
      <c r="B10" s="25">
        <f t="shared" si="4"/>
        <v>0</v>
      </c>
      <c r="C10" s="25">
        <f t="shared" si="5"/>
        <v>0</v>
      </c>
      <c r="D10" s="167" t="str">
        <f>'Procedentes UE'!B10</f>
        <v>Huelva</v>
      </c>
      <c r="E10" s="168">
        <f t="shared" si="1"/>
        <v>11942.22</v>
      </c>
      <c r="F10" s="169">
        <f t="shared" si="1"/>
        <v>20387.95</v>
      </c>
      <c r="G10" s="169">
        <f>'Procedentes UE'!J10</f>
        <v>32330.18</v>
      </c>
      <c r="H10" s="168">
        <f t="shared" si="2"/>
        <v>12965.13</v>
      </c>
      <c r="I10" s="169">
        <f t="shared" si="2"/>
        <v>11984</v>
      </c>
      <c r="J10" s="169">
        <f>'Procedentes de paises NOUE '!J10</f>
        <v>24949.13</v>
      </c>
      <c r="K10" s="168">
        <f t="shared" si="3"/>
        <v>24907.360000000001</v>
      </c>
      <c r="L10" s="169">
        <f t="shared" si="3"/>
        <v>32371.95</v>
      </c>
      <c r="M10" s="87">
        <f>TOTAL!J10</f>
        <v>57279.31</v>
      </c>
      <c r="N10" s="25">
        <f>TOTAL!J10</f>
        <v>57279.31</v>
      </c>
      <c r="O10" s="25">
        <f t="shared" si="6"/>
        <v>-9.9999999947613105E-3</v>
      </c>
      <c r="P10" s="24"/>
    </row>
    <row r="11" spans="1:17" ht="15" customHeight="1">
      <c r="A11" s="25">
        <f t="shared" si="0"/>
        <v>0</v>
      </c>
      <c r="B11" s="25">
        <f t="shared" si="4"/>
        <v>-9.999999999308784E-3</v>
      </c>
      <c r="C11" s="25">
        <f t="shared" si="5"/>
        <v>-9.999999999308784E-3</v>
      </c>
      <c r="D11" s="167" t="str">
        <f>'Procedentes UE'!B11</f>
        <v>Jaén</v>
      </c>
      <c r="E11" s="168">
        <f t="shared" si="1"/>
        <v>775</v>
      </c>
      <c r="F11" s="169">
        <f t="shared" si="1"/>
        <v>573.67999999999995</v>
      </c>
      <c r="G11" s="169">
        <f>'Procedentes UE'!J11</f>
        <v>1348.68</v>
      </c>
      <c r="H11" s="168">
        <f t="shared" si="2"/>
        <v>2781.63</v>
      </c>
      <c r="I11" s="169">
        <f t="shared" si="2"/>
        <v>1433.72</v>
      </c>
      <c r="J11" s="169">
        <f>'Procedentes de paises NOUE '!J11</f>
        <v>4215.3599999999997</v>
      </c>
      <c r="K11" s="168">
        <f t="shared" si="3"/>
        <v>3556.63</v>
      </c>
      <c r="L11" s="169">
        <f t="shared" si="3"/>
        <v>2007.4</v>
      </c>
      <c r="M11" s="87">
        <f>TOTAL!J11</f>
        <v>5564.04</v>
      </c>
      <c r="N11" s="25">
        <f>TOTAL!J11</f>
        <v>5564.04</v>
      </c>
      <c r="O11" s="25">
        <f t="shared" si="6"/>
        <v>-9.999999999308784E-3</v>
      </c>
      <c r="P11" s="24"/>
    </row>
    <row r="12" spans="1:17" ht="15" customHeight="1">
      <c r="A12" s="25">
        <f t="shared" si="0"/>
        <v>0</v>
      </c>
      <c r="B12" s="25">
        <f t="shared" si="4"/>
        <v>0</v>
      </c>
      <c r="C12" s="25">
        <f t="shared" si="5"/>
        <v>-1.0000000009313226E-2</v>
      </c>
      <c r="D12" s="167" t="str">
        <f>'Procedentes UE'!B12</f>
        <v>Málaga</v>
      </c>
      <c r="E12" s="168">
        <f t="shared" si="1"/>
        <v>14393.45</v>
      </c>
      <c r="F12" s="169">
        <f t="shared" si="1"/>
        <v>13221.36</v>
      </c>
      <c r="G12" s="169">
        <f>'Procedentes UE'!J12</f>
        <v>27614.81</v>
      </c>
      <c r="H12" s="168">
        <f t="shared" si="2"/>
        <v>23412.5</v>
      </c>
      <c r="I12" s="169">
        <f t="shared" si="2"/>
        <v>22034.68</v>
      </c>
      <c r="J12" s="169">
        <f>'Procedentes de paises NOUE '!J12</f>
        <v>45447.18</v>
      </c>
      <c r="K12" s="168">
        <f t="shared" si="3"/>
        <v>37805.949999999997</v>
      </c>
      <c r="L12" s="169">
        <f t="shared" si="3"/>
        <v>35256.04</v>
      </c>
      <c r="M12" s="87">
        <f>TOTAL!J12</f>
        <v>73062</v>
      </c>
      <c r="N12" s="25">
        <f>TOTAL!J12</f>
        <v>73062</v>
      </c>
      <c r="O12" s="25">
        <f t="shared" si="6"/>
        <v>-1.0000000009313226E-2</v>
      </c>
      <c r="P12" s="24"/>
    </row>
    <row r="13" spans="1:17" ht="15" customHeight="1">
      <c r="A13" s="25">
        <f t="shared" si="0"/>
        <v>-1.0000000000218279E-2</v>
      </c>
      <c r="B13" s="25">
        <f t="shared" si="4"/>
        <v>0</v>
      </c>
      <c r="C13" s="25">
        <f t="shared" si="5"/>
        <v>-1.0000000002037268E-2</v>
      </c>
      <c r="D13" s="167" t="str">
        <f>'Procedentes UE'!B13</f>
        <v>Sevilla</v>
      </c>
      <c r="E13" s="168">
        <f t="shared" si="1"/>
        <v>5786.04</v>
      </c>
      <c r="F13" s="169">
        <f t="shared" si="1"/>
        <v>4311.22</v>
      </c>
      <c r="G13" s="169">
        <f>'Procedentes UE'!J13</f>
        <v>10097.27</v>
      </c>
      <c r="H13" s="168">
        <f t="shared" si="2"/>
        <v>10128.59</v>
      </c>
      <c r="I13" s="169">
        <f t="shared" si="2"/>
        <v>9135.68</v>
      </c>
      <c r="J13" s="169">
        <f>'Procedentes de paises NOUE '!J13</f>
        <v>19264.27</v>
      </c>
      <c r="K13" s="168">
        <f t="shared" si="3"/>
        <v>15914.63</v>
      </c>
      <c r="L13" s="169">
        <f t="shared" si="3"/>
        <v>13446.9</v>
      </c>
      <c r="M13" s="87">
        <f>TOTAL!J13</f>
        <v>29361.54</v>
      </c>
      <c r="N13" s="25">
        <f>TOTAL!J13</f>
        <v>29361.54</v>
      </c>
      <c r="O13" s="25">
        <f t="shared" si="6"/>
        <v>-9.9999999983992893E-3</v>
      </c>
      <c r="P13" s="24"/>
    </row>
    <row r="14" spans="1:17" ht="15" customHeight="1">
      <c r="A14" s="25">
        <f t="shared" si="0"/>
        <v>0</v>
      </c>
      <c r="B14" s="25">
        <f t="shared" si="4"/>
        <v>0</v>
      </c>
      <c r="C14" s="25">
        <f t="shared" si="5"/>
        <v>0</v>
      </c>
      <c r="D14" s="172" t="str">
        <f>'Procedentes UE'!B14</f>
        <v>ANDALUCÍA</v>
      </c>
      <c r="E14" s="173">
        <f t="shared" si="1"/>
        <v>49592.5</v>
      </c>
      <c r="F14" s="174">
        <f t="shared" si="1"/>
        <v>53342.86</v>
      </c>
      <c r="G14" s="174">
        <f>'Procedentes UE'!J14</f>
        <v>102935.36</v>
      </c>
      <c r="H14" s="173">
        <f t="shared" si="2"/>
        <v>98023.09</v>
      </c>
      <c r="I14" s="174">
        <f t="shared" si="2"/>
        <v>70298.5</v>
      </c>
      <c r="J14" s="174">
        <f>'Procedentes de paises NOUE '!J14</f>
        <v>168321.59</v>
      </c>
      <c r="K14" s="173">
        <f t="shared" si="3"/>
        <v>147615.59</v>
      </c>
      <c r="L14" s="174">
        <f t="shared" si="3"/>
        <v>123641.36</v>
      </c>
      <c r="M14" s="175">
        <f>TOTAL!J14</f>
        <v>271256.95</v>
      </c>
      <c r="N14" s="25">
        <f>TOTAL!J14</f>
        <v>271256.95</v>
      </c>
      <c r="O14" s="25">
        <f t="shared" si="6"/>
        <v>0</v>
      </c>
      <c r="P14" s="31">
        <f>SUM(M6:M13)</f>
        <v>271256.90999999997</v>
      </c>
      <c r="Q14" s="151">
        <f>P14-M14</f>
        <v>-4.0000000037252903E-2</v>
      </c>
    </row>
    <row r="15" spans="1:17" ht="15" customHeight="1">
      <c r="A15" s="25">
        <f t="shared" si="0"/>
        <v>-1.0000000000218279E-2</v>
      </c>
      <c r="B15" s="25">
        <f t="shared" si="4"/>
        <v>0</v>
      </c>
      <c r="C15" s="25">
        <f t="shared" si="5"/>
        <v>-1.0000000000218279E-2</v>
      </c>
      <c r="D15" s="167" t="str">
        <f>'Procedentes UE'!B15</f>
        <v>Huesca</v>
      </c>
      <c r="E15" s="168">
        <f t="shared" si="1"/>
        <v>3987.9</v>
      </c>
      <c r="F15" s="169">
        <f t="shared" si="1"/>
        <v>2961.9</v>
      </c>
      <c r="G15" s="169">
        <f>'Procedentes UE'!J15</f>
        <v>6949.81</v>
      </c>
      <c r="H15" s="168">
        <f t="shared" si="2"/>
        <v>5084.3599999999997</v>
      </c>
      <c r="I15" s="169">
        <f t="shared" si="2"/>
        <v>1982</v>
      </c>
      <c r="J15" s="169">
        <f>'Procedentes de paises NOUE '!J15</f>
        <v>7066.36</v>
      </c>
      <c r="K15" s="168">
        <f t="shared" si="3"/>
        <v>9072.27</v>
      </c>
      <c r="L15" s="169">
        <f t="shared" si="3"/>
        <v>4943.8999999999996</v>
      </c>
      <c r="M15" s="87">
        <f>TOTAL!J15</f>
        <v>14016.18</v>
      </c>
      <c r="N15" s="25">
        <f>TOTAL!J15</f>
        <v>14016.18</v>
      </c>
      <c r="O15" s="25">
        <f t="shared" si="6"/>
        <v>-2.0000000000436557E-2</v>
      </c>
      <c r="P15" s="24"/>
    </row>
    <row r="16" spans="1:17" ht="15" customHeight="1">
      <c r="A16" s="25">
        <f t="shared" si="0"/>
        <v>-1.0000000000218279E-2</v>
      </c>
      <c r="B16" s="25">
        <f t="shared" si="4"/>
        <v>0</v>
      </c>
      <c r="C16" s="25">
        <f t="shared" si="5"/>
        <v>0</v>
      </c>
      <c r="D16" s="167" t="str">
        <f>'Procedentes UE'!B16</f>
        <v>Teruel</v>
      </c>
      <c r="E16" s="168">
        <f t="shared" si="1"/>
        <v>2146.13</v>
      </c>
      <c r="F16" s="169">
        <f t="shared" si="1"/>
        <v>1533.45</v>
      </c>
      <c r="G16" s="169">
        <f>'Procedentes UE'!J16</f>
        <v>3679.59</v>
      </c>
      <c r="H16" s="168">
        <f t="shared" si="2"/>
        <v>2187.5</v>
      </c>
      <c r="I16" s="169">
        <f t="shared" si="2"/>
        <v>797.54</v>
      </c>
      <c r="J16" s="169">
        <f>'Procedentes de paises NOUE '!J16</f>
        <v>2985.04</v>
      </c>
      <c r="K16" s="168">
        <f t="shared" si="3"/>
        <v>4333.63</v>
      </c>
      <c r="L16" s="169">
        <f t="shared" si="3"/>
        <v>2331</v>
      </c>
      <c r="M16" s="87">
        <f>TOTAL!J16</f>
        <v>6664.63</v>
      </c>
      <c r="N16" s="25">
        <f>TOTAL!J16</f>
        <v>6664.63</v>
      </c>
      <c r="O16" s="25">
        <f t="shared" si="6"/>
        <v>-1.0000000000218279E-2</v>
      </c>
      <c r="P16" s="24"/>
    </row>
    <row r="17" spans="1:17" ht="15" customHeight="1">
      <c r="A17" s="25">
        <f t="shared" si="0"/>
        <v>-1.0000000002037268E-2</v>
      </c>
      <c r="B17" s="25">
        <f t="shared" si="4"/>
        <v>-1.0000000002037268E-2</v>
      </c>
      <c r="C17" s="25">
        <f t="shared" si="5"/>
        <v>-9.9999999947613105E-3</v>
      </c>
      <c r="D17" s="167" t="str">
        <f>'Procedentes UE'!B17</f>
        <v>Zaragoza</v>
      </c>
      <c r="E17" s="168">
        <f t="shared" si="1"/>
        <v>13475.81</v>
      </c>
      <c r="F17" s="169">
        <f t="shared" si="1"/>
        <v>11788.9</v>
      </c>
      <c r="G17" s="169">
        <f>'Procedentes UE'!J17</f>
        <v>25264.720000000001</v>
      </c>
      <c r="H17" s="168">
        <f t="shared" si="2"/>
        <v>15605.63</v>
      </c>
      <c r="I17" s="169">
        <f t="shared" si="2"/>
        <v>11178.13</v>
      </c>
      <c r="J17" s="169">
        <f>'Procedentes de paises NOUE '!J17</f>
        <v>26783.77</v>
      </c>
      <c r="K17" s="168">
        <f t="shared" si="3"/>
        <v>29081.45</v>
      </c>
      <c r="L17" s="169">
        <f t="shared" si="3"/>
        <v>22967.040000000001</v>
      </c>
      <c r="M17" s="87">
        <f>TOTAL!J17</f>
        <v>52048.5</v>
      </c>
      <c r="N17" s="25">
        <f>TOTAL!J17</f>
        <v>52048.5</v>
      </c>
      <c r="O17" s="25">
        <f t="shared" si="6"/>
        <v>-2.9999999998835847E-2</v>
      </c>
      <c r="P17" s="24"/>
    </row>
    <row r="18" spans="1:17" ht="15" customHeight="1">
      <c r="A18" s="25">
        <f t="shared" si="0"/>
        <v>0</v>
      </c>
      <c r="B18" s="25">
        <f t="shared" si="4"/>
        <v>0</v>
      </c>
      <c r="C18" s="25">
        <f t="shared" si="5"/>
        <v>0</v>
      </c>
      <c r="D18" s="172" t="str">
        <f>'Procedentes UE'!B18</f>
        <v>ARAGÓN</v>
      </c>
      <c r="E18" s="173">
        <f t="shared" si="1"/>
        <v>19609.86</v>
      </c>
      <c r="F18" s="174">
        <f t="shared" si="1"/>
        <v>16284.27</v>
      </c>
      <c r="G18" s="174">
        <f>'Procedentes UE'!J18</f>
        <v>35894.129999999997</v>
      </c>
      <c r="H18" s="173">
        <f t="shared" si="2"/>
        <v>22877.5</v>
      </c>
      <c r="I18" s="174">
        <f t="shared" si="2"/>
        <v>13957.68</v>
      </c>
      <c r="J18" s="174">
        <f>'Procedentes de paises NOUE '!J18</f>
        <v>36835.18</v>
      </c>
      <c r="K18" s="173">
        <f t="shared" si="3"/>
        <v>42487.360000000001</v>
      </c>
      <c r="L18" s="174">
        <f t="shared" si="3"/>
        <v>30241.95</v>
      </c>
      <c r="M18" s="175">
        <f>TOTAL!J18</f>
        <v>72729.31</v>
      </c>
      <c r="N18" s="25">
        <f>TOTAL!J18</f>
        <v>72729.31</v>
      </c>
      <c r="O18" s="25">
        <f t="shared" si="6"/>
        <v>0</v>
      </c>
      <c r="P18" s="31">
        <f>SUM(M15:M17)</f>
        <v>72729.31</v>
      </c>
      <c r="Q18" s="151">
        <f>P18-M18</f>
        <v>0</v>
      </c>
    </row>
    <row r="19" spans="1:17" ht="15" customHeight="1">
      <c r="A19" s="25">
        <f t="shared" si="0"/>
        <v>-1.0000000000218279E-2</v>
      </c>
      <c r="B19" s="25">
        <f t="shared" si="4"/>
        <v>0</v>
      </c>
      <c r="C19" s="25">
        <f t="shared" si="5"/>
        <v>-1.0000000002037268E-2</v>
      </c>
      <c r="D19" s="172" t="str">
        <f>'Procedentes UE'!B19</f>
        <v>ASTURIAS</v>
      </c>
      <c r="E19" s="173">
        <f t="shared" si="1"/>
        <v>2700.22</v>
      </c>
      <c r="F19" s="174">
        <f t="shared" si="1"/>
        <v>2780.9</v>
      </c>
      <c r="G19" s="174">
        <f>'Procedentes UE'!J19</f>
        <v>5481.13</v>
      </c>
      <c r="H19" s="173">
        <f t="shared" si="2"/>
        <v>4356.72</v>
      </c>
      <c r="I19" s="174">
        <f t="shared" si="2"/>
        <v>4501.5</v>
      </c>
      <c r="J19" s="174">
        <f>'Procedentes de paises NOUE '!J19</f>
        <v>8858.2199999999993</v>
      </c>
      <c r="K19" s="173">
        <f t="shared" si="3"/>
        <v>7056.95</v>
      </c>
      <c r="L19" s="174">
        <f t="shared" si="3"/>
        <v>7282.4</v>
      </c>
      <c r="M19" s="175">
        <f>TOTAL!J19</f>
        <v>14339.36</v>
      </c>
      <c r="N19" s="25">
        <f>TOTAL!J19</f>
        <v>14339.36</v>
      </c>
      <c r="O19" s="25">
        <f t="shared" si="6"/>
        <v>-2.0000000000436557E-2</v>
      </c>
      <c r="P19" s="31">
        <f>M19</f>
        <v>14339.36</v>
      </c>
      <c r="Q19" s="151">
        <f>P19-M19</f>
        <v>0</v>
      </c>
    </row>
    <row r="20" spans="1:17" ht="15" customHeight="1">
      <c r="A20" s="25">
        <f t="shared" si="0"/>
        <v>-9.9999999947613105E-3</v>
      </c>
      <c r="B20" s="25">
        <f t="shared" si="4"/>
        <v>0</v>
      </c>
      <c r="C20" s="25">
        <f t="shared" si="5"/>
        <v>-1.0000000009313226E-2</v>
      </c>
      <c r="D20" s="172" t="str">
        <f>'Procedentes UE'!B20</f>
        <v>ILLES BALEARS</v>
      </c>
      <c r="E20" s="173">
        <f t="shared" si="1"/>
        <v>19514.54</v>
      </c>
      <c r="F20" s="174">
        <f t="shared" si="1"/>
        <v>16815.22</v>
      </c>
      <c r="G20" s="174">
        <f>'Procedentes UE'!J20</f>
        <v>36329.769999999997</v>
      </c>
      <c r="H20" s="173">
        <f t="shared" si="2"/>
        <v>27935.54</v>
      </c>
      <c r="I20" s="174">
        <f t="shared" si="2"/>
        <v>15813.18</v>
      </c>
      <c r="J20" s="174">
        <f>'Procedentes de paises NOUE '!J20</f>
        <v>43748.72</v>
      </c>
      <c r="K20" s="173">
        <f t="shared" si="3"/>
        <v>47450.09</v>
      </c>
      <c r="L20" s="174">
        <f t="shared" si="3"/>
        <v>32628.400000000001</v>
      </c>
      <c r="M20" s="175">
        <f>TOTAL!J20</f>
        <v>80078.5</v>
      </c>
      <c r="N20" s="25">
        <f>TOTAL!J20</f>
        <v>80078.5</v>
      </c>
      <c r="O20" s="25">
        <f t="shared" si="6"/>
        <v>-1.9999999989522621E-2</v>
      </c>
      <c r="P20" s="31">
        <f>M20</f>
        <v>80078.5</v>
      </c>
      <c r="Q20" s="151">
        <f>P20-M20</f>
        <v>0</v>
      </c>
    </row>
    <row r="21" spans="1:17" ht="15" customHeight="1">
      <c r="A21" s="25">
        <f t="shared" si="0"/>
        <v>-1.0000000002037268E-2</v>
      </c>
      <c r="B21" s="25">
        <f t="shared" si="4"/>
        <v>0</v>
      </c>
      <c r="C21" s="25">
        <f t="shared" si="5"/>
        <v>0</v>
      </c>
      <c r="D21" s="167" t="str">
        <f>'Procedentes UE'!B21</f>
        <v>Las Palmas</v>
      </c>
      <c r="E21" s="168">
        <f t="shared" si="1"/>
        <v>11406.18</v>
      </c>
      <c r="F21" s="169">
        <f t="shared" si="1"/>
        <v>11057.31</v>
      </c>
      <c r="G21" s="169">
        <f>'Procedentes UE'!J21</f>
        <v>22463.5</v>
      </c>
      <c r="H21" s="168">
        <f t="shared" si="2"/>
        <v>16424.54</v>
      </c>
      <c r="I21" s="169">
        <f t="shared" si="2"/>
        <v>12467.27</v>
      </c>
      <c r="J21" s="169">
        <f>'Procedentes de paises NOUE '!J21</f>
        <v>28891.81</v>
      </c>
      <c r="K21" s="168">
        <f t="shared" si="3"/>
        <v>27830.720000000001</v>
      </c>
      <c r="L21" s="169">
        <f t="shared" si="3"/>
        <v>23524.59</v>
      </c>
      <c r="M21" s="87">
        <f>TOTAL!J21</f>
        <v>51355.31</v>
      </c>
      <c r="N21" s="25">
        <f>TOTAL!J21</f>
        <v>51355.31</v>
      </c>
      <c r="O21" s="25">
        <f t="shared" si="6"/>
        <v>-9.9999999947613105E-3</v>
      </c>
      <c r="P21" s="24"/>
    </row>
    <row r="22" spans="1:17" ht="15" customHeight="1">
      <c r="A22" s="25">
        <f t="shared" si="0"/>
        <v>0</v>
      </c>
      <c r="B22" s="25">
        <f t="shared" si="4"/>
        <v>0</v>
      </c>
      <c r="C22" s="25">
        <f t="shared" si="5"/>
        <v>0</v>
      </c>
      <c r="D22" s="167" t="str">
        <f>'Procedentes UE'!B22</f>
        <v>S.C.Tenerife</v>
      </c>
      <c r="E22" s="168">
        <f t="shared" ref="E22:F37" si="7">E89</f>
        <v>11494</v>
      </c>
      <c r="F22" s="169">
        <f t="shared" si="7"/>
        <v>10710.45</v>
      </c>
      <c r="G22" s="169">
        <f>'Procedentes UE'!J22</f>
        <v>22204.45</v>
      </c>
      <c r="H22" s="168">
        <f t="shared" ref="H22:I37" si="8">H89</f>
        <v>13254.59</v>
      </c>
      <c r="I22" s="169">
        <f t="shared" si="8"/>
        <v>11341.04</v>
      </c>
      <c r="J22" s="169">
        <f>'Procedentes de paises NOUE '!J22</f>
        <v>24595.63</v>
      </c>
      <c r="K22" s="168">
        <f t="shared" ref="K22:L37" si="9">K89</f>
        <v>24748.59</v>
      </c>
      <c r="L22" s="169">
        <f t="shared" si="9"/>
        <v>22051.5</v>
      </c>
      <c r="M22" s="87">
        <f>TOTAL!J22</f>
        <v>46800.09</v>
      </c>
      <c r="N22" s="25">
        <f>TOTAL!J22</f>
        <v>46800.09</v>
      </c>
      <c r="O22" s="25">
        <f t="shared" si="6"/>
        <v>-9.9999999947613105E-3</v>
      </c>
      <c r="P22" s="24"/>
    </row>
    <row r="23" spans="1:17" ht="15" customHeight="1">
      <c r="A23" s="25">
        <f t="shared" si="0"/>
        <v>0</v>
      </c>
      <c r="B23" s="25">
        <f t="shared" si="4"/>
        <v>-9.9999999947613105E-3</v>
      </c>
      <c r="C23" s="25">
        <f t="shared" si="5"/>
        <v>0</v>
      </c>
      <c r="D23" s="172" t="str">
        <f>'Procedentes UE'!B23</f>
        <v>CANARIAS</v>
      </c>
      <c r="E23" s="173">
        <f t="shared" si="7"/>
        <v>22900.18</v>
      </c>
      <c r="F23" s="174">
        <f t="shared" si="7"/>
        <v>21767.77</v>
      </c>
      <c r="G23" s="174">
        <f>'Procedentes UE'!J23</f>
        <v>44667.95</v>
      </c>
      <c r="H23" s="173">
        <f t="shared" si="8"/>
        <v>29679.13</v>
      </c>
      <c r="I23" s="174">
        <f t="shared" si="8"/>
        <v>23808.31</v>
      </c>
      <c r="J23" s="174">
        <f>'Procedentes de paises NOUE '!J23</f>
        <v>53487.45</v>
      </c>
      <c r="K23" s="173">
        <f t="shared" si="9"/>
        <v>52579.31</v>
      </c>
      <c r="L23" s="174">
        <f t="shared" si="9"/>
        <v>45576.09</v>
      </c>
      <c r="M23" s="175">
        <f>TOTAL!J23</f>
        <v>98155.4</v>
      </c>
      <c r="N23" s="25">
        <f>TOTAL!J23</f>
        <v>98155.4</v>
      </c>
      <c r="O23" s="25">
        <f t="shared" si="6"/>
        <v>-9.9999999947613105E-3</v>
      </c>
      <c r="P23" s="31">
        <f>SUM(M21:M22)</f>
        <v>98155.4</v>
      </c>
      <c r="Q23" s="151">
        <f>P23-M23</f>
        <v>0</v>
      </c>
    </row>
    <row r="24" spans="1:17" ht="15" customHeight="1">
      <c r="A24" s="25">
        <f t="shared" si="0"/>
        <v>0</v>
      </c>
      <c r="B24" s="25">
        <f t="shared" si="4"/>
        <v>0</v>
      </c>
      <c r="C24" s="25">
        <f t="shared" si="5"/>
        <v>-1.0000000000218279E-2</v>
      </c>
      <c r="D24" s="172" t="str">
        <f>'Procedentes UE'!B24</f>
        <v>CANTABRIA</v>
      </c>
      <c r="E24" s="173">
        <f t="shared" si="7"/>
        <v>2359.36</v>
      </c>
      <c r="F24" s="174">
        <f t="shared" si="7"/>
        <v>1736.18</v>
      </c>
      <c r="G24" s="174">
        <f>'Procedentes UE'!J24</f>
        <v>4095.54</v>
      </c>
      <c r="H24" s="173">
        <f t="shared" si="8"/>
        <v>4143.8599999999997</v>
      </c>
      <c r="I24" s="174">
        <f t="shared" si="8"/>
        <v>3893.27</v>
      </c>
      <c r="J24" s="174">
        <f>'Procedentes de paises NOUE '!J24</f>
        <v>8037.13</v>
      </c>
      <c r="K24" s="173">
        <f t="shared" si="9"/>
        <v>6503.22</v>
      </c>
      <c r="L24" s="174">
        <f t="shared" si="9"/>
        <v>5629.45</v>
      </c>
      <c r="M24" s="175">
        <f>TOTAL!J24</f>
        <v>12132.68</v>
      </c>
      <c r="N24" s="25">
        <f>TOTAL!J24</f>
        <v>12132.68</v>
      </c>
      <c r="O24" s="25">
        <f t="shared" si="6"/>
        <v>-1.0000000002037268E-2</v>
      </c>
      <c r="P24" s="31">
        <f>M24</f>
        <v>12132.68</v>
      </c>
      <c r="Q24" s="151">
        <f>P24-M24</f>
        <v>0</v>
      </c>
    </row>
    <row r="25" spans="1:17" ht="15" customHeight="1">
      <c r="A25" s="25">
        <f t="shared" si="0"/>
        <v>-9.9999999999909051E-3</v>
      </c>
      <c r="B25" s="25">
        <f t="shared" si="4"/>
        <v>-9.9999999999909051E-3</v>
      </c>
      <c r="C25" s="25">
        <f t="shared" si="5"/>
        <v>-9.9999999997635314E-3</v>
      </c>
      <c r="D25" s="167" t="str">
        <f>'Procedentes UE'!B25</f>
        <v>Ávila</v>
      </c>
      <c r="E25" s="168">
        <f t="shared" si="7"/>
        <v>756.22</v>
      </c>
      <c r="F25" s="169">
        <f t="shared" si="7"/>
        <v>688.81</v>
      </c>
      <c r="G25" s="169">
        <f>'Procedentes UE'!J25</f>
        <v>1445.04</v>
      </c>
      <c r="H25" s="168">
        <f t="shared" si="8"/>
        <v>950.81</v>
      </c>
      <c r="I25" s="169">
        <f t="shared" si="8"/>
        <v>773.4</v>
      </c>
      <c r="J25" s="169">
        <f>'Procedentes de paises NOUE '!J25</f>
        <v>1724.22</v>
      </c>
      <c r="K25" s="168">
        <f t="shared" si="9"/>
        <v>1707.04</v>
      </c>
      <c r="L25" s="169">
        <f t="shared" si="9"/>
        <v>1462.22</v>
      </c>
      <c r="M25" s="87">
        <f>TOTAL!J25</f>
        <v>3169.27</v>
      </c>
      <c r="N25" s="25">
        <f>TOTAL!J25</f>
        <v>3169.27</v>
      </c>
      <c r="O25" s="25">
        <f t="shared" si="6"/>
        <v>-3.0000000000200089E-2</v>
      </c>
      <c r="P25" s="24"/>
    </row>
    <row r="26" spans="1:17" ht="15" customHeight="1">
      <c r="A26" s="25">
        <f t="shared" si="0"/>
        <v>-1.0000000000218279E-2</v>
      </c>
      <c r="B26" s="25">
        <f t="shared" si="4"/>
        <v>0</v>
      </c>
      <c r="C26" s="25">
        <f t="shared" si="5"/>
        <v>0</v>
      </c>
      <c r="D26" s="167" t="str">
        <f>'Procedentes UE'!B26</f>
        <v>Burgos</v>
      </c>
      <c r="E26" s="168">
        <f t="shared" si="7"/>
        <v>4130.3599999999997</v>
      </c>
      <c r="F26" s="169">
        <f t="shared" si="7"/>
        <v>3042.13</v>
      </c>
      <c r="G26" s="169">
        <f>'Procedentes UE'!J26</f>
        <v>7172.5</v>
      </c>
      <c r="H26" s="168">
        <f t="shared" si="8"/>
        <v>3106.18</v>
      </c>
      <c r="I26" s="169">
        <f t="shared" si="8"/>
        <v>2049.04</v>
      </c>
      <c r="J26" s="169">
        <f>'Procedentes de paises NOUE '!J26</f>
        <v>5155.22</v>
      </c>
      <c r="K26" s="168">
        <f t="shared" si="9"/>
        <v>7236.54</v>
      </c>
      <c r="L26" s="169">
        <f t="shared" si="9"/>
        <v>5091.18</v>
      </c>
      <c r="M26" s="87">
        <f>TOTAL!J26</f>
        <v>12327.72</v>
      </c>
      <c r="N26" s="25">
        <f>TOTAL!J26</f>
        <v>12327.72</v>
      </c>
      <c r="O26" s="25">
        <f t="shared" si="6"/>
        <v>-1.0000000000218279E-2</v>
      </c>
      <c r="P26" s="24"/>
    </row>
    <row r="27" spans="1:17" ht="15" customHeight="1">
      <c r="A27" s="25">
        <f t="shared" si="0"/>
        <v>-1.0000000000218279E-2</v>
      </c>
      <c r="B27" s="25">
        <f t="shared" si="4"/>
        <v>0</v>
      </c>
      <c r="C27" s="25">
        <f t="shared" si="5"/>
        <v>0</v>
      </c>
      <c r="D27" s="167" t="str">
        <f>'Procedentes UE'!B27</f>
        <v>León</v>
      </c>
      <c r="E27" s="168">
        <f t="shared" si="7"/>
        <v>1596.54</v>
      </c>
      <c r="F27" s="169">
        <f t="shared" si="7"/>
        <v>1105.45</v>
      </c>
      <c r="G27" s="169">
        <f>'Procedentes UE'!J27</f>
        <v>2702</v>
      </c>
      <c r="H27" s="168">
        <f t="shared" si="8"/>
        <v>2324.77</v>
      </c>
      <c r="I27" s="169">
        <f t="shared" si="8"/>
        <v>2141.04</v>
      </c>
      <c r="J27" s="169">
        <f>'Procedentes de paises NOUE '!J27</f>
        <v>4465.8100000000004</v>
      </c>
      <c r="K27" s="168">
        <f t="shared" si="9"/>
        <v>3921.31</v>
      </c>
      <c r="L27" s="169">
        <f t="shared" si="9"/>
        <v>3246.5</v>
      </c>
      <c r="M27" s="87">
        <f>TOTAL!J27</f>
        <v>7167.81</v>
      </c>
      <c r="N27" s="25">
        <f>TOTAL!J27</f>
        <v>7167.81</v>
      </c>
      <c r="O27" s="25">
        <f t="shared" si="6"/>
        <v>-1.0000000001127773E-2</v>
      </c>
      <c r="P27" s="24"/>
    </row>
    <row r="28" spans="1:17" ht="15" customHeight="1">
      <c r="A28" s="25">
        <f t="shared" si="0"/>
        <v>-9.9999999999909051E-3</v>
      </c>
      <c r="B28" s="25">
        <f t="shared" si="4"/>
        <v>-9.9999999999909051E-3</v>
      </c>
      <c r="C28" s="25">
        <f t="shared" si="5"/>
        <v>0</v>
      </c>
      <c r="D28" s="167" t="str">
        <f>'Procedentes UE'!B28</f>
        <v>Palencia</v>
      </c>
      <c r="E28" s="168">
        <f t="shared" si="7"/>
        <v>682.72</v>
      </c>
      <c r="F28" s="169">
        <f t="shared" si="7"/>
        <v>479.86</v>
      </c>
      <c r="G28" s="169">
        <f>'Procedentes UE'!J28</f>
        <v>1162.5899999999999</v>
      </c>
      <c r="H28" s="168">
        <f t="shared" si="8"/>
        <v>1104.04</v>
      </c>
      <c r="I28" s="169">
        <f t="shared" si="8"/>
        <v>833.72</v>
      </c>
      <c r="J28" s="169">
        <f>'Procedentes de paises NOUE '!J28</f>
        <v>1937.77</v>
      </c>
      <c r="K28" s="168">
        <f t="shared" si="9"/>
        <v>1786.77</v>
      </c>
      <c r="L28" s="169">
        <f t="shared" si="9"/>
        <v>1313.59</v>
      </c>
      <c r="M28" s="87">
        <f>TOTAL!J28</f>
        <v>3100.36</v>
      </c>
      <c r="N28" s="25">
        <f>TOTAL!J28</f>
        <v>3100.36</v>
      </c>
      <c r="O28" s="25">
        <f t="shared" si="6"/>
        <v>-1.999999999998181E-2</v>
      </c>
      <c r="P28" s="24"/>
    </row>
    <row r="29" spans="1:17" ht="15" customHeight="1">
      <c r="A29" s="25">
        <f t="shared" si="0"/>
        <v>0</v>
      </c>
      <c r="B29" s="25">
        <f t="shared" si="4"/>
        <v>-1.0000000000218279E-2</v>
      </c>
      <c r="C29" s="25">
        <f t="shared" si="5"/>
        <v>0</v>
      </c>
      <c r="D29" s="167" t="str">
        <f>'Procedentes UE'!B29</f>
        <v>Salamanca</v>
      </c>
      <c r="E29" s="168">
        <f t="shared" si="7"/>
        <v>1133.68</v>
      </c>
      <c r="F29" s="169">
        <f t="shared" si="7"/>
        <v>786.04</v>
      </c>
      <c r="G29" s="169">
        <f>'Procedentes UE'!J29</f>
        <v>1919.72</v>
      </c>
      <c r="H29" s="168">
        <f t="shared" si="8"/>
        <v>1693.31</v>
      </c>
      <c r="I29" s="169">
        <f t="shared" si="8"/>
        <v>1495.22</v>
      </c>
      <c r="J29" s="169">
        <f>'Procedentes de paises NOUE '!J29</f>
        <v>3188.54</v>
      </c>
      <c r="K29" s="168">
        <f t="shared" si="9"/>
        <v>2827</v>
      </c>
      <c r="L29" s="169">
        <f t="shared" si="9"/>
        <v>2281.27</v>
      </c>
      <c r="M29" s="87">
        <f>TOTAL!J29</f>
        <v>5108.2700000000004</v>
      </c>
      <c r="N29" s="25">
        <f>TOTAL!J29</f>
        <v>5108.2700000000004</v>
      </c>
      <c r="O29" s="25">
        <f t="shared" si="6"/>
        <v>-2.0000000000436557E-2</v>
      </c>
      <c r="P29" s="24"/>
    </row>
    <row r="30" spans="1:17" ht="15" customHeight="1">
      <c r="A30" s="25">
        <f t="shared" si="0"/>
        <v>0</v>
      </c>
      <c r="B30" s="25">
        <f t="shared" si="4"/>
        <v>0</v>
      </c>
      <c r="C30" s="25">
        <f t="shared" si="5"/>
        <v>0</v>
      </c>
      <c r="D30" s="167" t="str">
        <f>'Procedentes UE'!B30</f>
        <v>Segovia</v>
      </c>
      <c r="E30" s="168">
        <f t="shared" si="7"/>
        <v>2489.54</v>
      </c>
      <c r="F30" s="169">
        <f t="shared" si="7"/>
        <v>2267.77</v>
      </c>
      <c r="G30" s="169">
        <f>'Procedentes UE'!J30</f>
        <v>4757.3100000000004</v>
      </c>
      <c r="H30" s="168">
        <f t="shared" si="8"/>
        <v>1786.5</v>
      </c>
      <c r="I30" s="169">
        <f t="shared" si="8"/>
        <v>1209.72</v>
      </c>
      <c r="J30" s="169">
        <f>'Procedentes de paises NOUE '!J30</f>
        <v>2996.22</v>
      </c>
      <c r="K30" s="168">
        <f t="shared" si="9"/>
        <v>4276.04</v>
      </c>
      <c r="L30" s="169">
        <f t="shared" si="9"/>
        <v>3477.5</v>
      </c>
      <c r="M30" s="87">
        <f>TOTAL!J30</f>
        <v>7753.54</v>
      </c>
      <c r="N30" s="25">
        <f>TOTAL!J30</f>
        <v>7753.54</v>
      </c>
      <c r="O30" s="25">
        <f t="shared" si="6"/>
        <v>-1.0000000000218279E-2</v>
      </c>
      <c r="P30" s="24"/>
    </row>
    <row r="31" spans="1:17" ht="15" customHeight="1">
      <c r="A31" s="25">
        <f t="shared" si="0"/>
        <v>-9.9999999999909051E-3</v>
      </c>
      <c r="B31" s="25">
        <f t="shared" si="4"/>
        <v>-1.0000000000218279E-2</v>
      </c>
      <c r="C31" s="25">
        <f t="shared" si="5"/>
        <v>0</v>
      </c>
      <c r="D31" s="167" t="str">
        <f>'Procedentes UE'!B31</f>
        <v>Soria</v>
      </c>
      <c r="E31" s="168">
        <f t="shared" si="7"/>
        <v>1294.04</v>
      </c>
      <c r="F31" s="169">
        <f t="shared" si="7"/>
        <v>737.45</v>
      </c>
      <c r="G31" s="169">
        <f>'Procedentes UE'!J31</f>
        <v>2031.5</v>
      </c>
      <c r="H31" s="168">
        <f t="shared" si="8"/>
        <v>1253.45</v>
      </c>
      <c r="I31" s="169">
        <f t="shared" si="8"/>
        <v>807.54</v>
      </c>
      <c r="J31" s="169">
        <f>'Procedentes de paises NOUE '!J31</f>
        <v>2061</v>
      </c>
      <c r="K31" s="168">
        <f t="shared" si="9"/>
        <v>2547.5</v>
      </c>
      <c r="L31" s="169">
        <f t="shared" si="9"/>
        <v>1545</v>
      </c>
      <c r="M31" s="87">
        <f>TOTAL!J31</f>
        <v>4092.5</v>
      </c>
      <c r="N31" s="25">
        <f>TOTAL!J31</f>
        <v>4092.5</v>
      </c>
      <c r="O31" s="25">
        <f t="shared" si="6"/>
        <v>-2.0000000000436557E-2</v>
      </c>
      <c r="P31" s="24"/>
    </row>
    <row r="32" spans="1:17" ht="15" customHeight="1">
      <c r="A32" s="25">
        <f t="shared" si="0"/>
        <v>-1.0000000000218279E-2</v>
      </c>
      <c r="B32" s="25">
        <f t="shared" si="4"/>
        <v>-1.0000000000218279E-2</v>
      </c>
      <c r="C32" s="25">
        <f t="shared" si="5"/>
        <v>-1.0000000000218279E-2</v>
      </c>
      <c r="D32" s="167" t="str">
        <f>'Procedentes UE'!B32</f>
        <v>Valladolid</v>
      </c>
      <c r="E32" s="168">
        <f t="shared" si="7"/>
        <v>3489.36</v>
      </c>
      <c r="F32" s="169">
        <f t="shared" si="7"/>
        <v>2752.72</v>
      </c>
      <c r="G32" s="169">
        <f>'Procedentes UE'!J32</f>
        <v>6242.09</v>
      </c>
      <c r="H32" s="168">
        <f t="shared" si="8"/>
        <v>3213.45</v>
      </c>
      <c r="I32" s="169">
        <f t="shared" si="8"/>
        <v>2589.7199999999998</v>
      </c>
      <c r="J32" s="169">
        <f>'Procedentes de paises NOUE '!J32</f>
        <v>5803.18</v>
      </c>
      <c r="K32" s="168">
        <f t="shared" si="9"/>
        <v>6702.81</v>
      </c>
      <c r="L32" s="169">
        <f t="shared" si="9"/>
        <v>5342.45</v>
      </c>
      <c r="M32" s="87">
        <f>TOTAL!J32</f>
        <v>12045.27</v>
      </c>
      <c r="N32" s="25">
        <f>TOTAL!J32</f>
        <v>12045.27</v>
      </c>
      <c r="O32" s="25">
        <f t="shared" si="6"/>
        <v>-2.0000000000436557E-2</v>
      </c>
      <c r="P32" s="24"/>
    </row>
    <row r="33" spans="1:17" ht="15" customHeight="1">
      <c r="A33" s="25">
        <f t="shared" si="0"/>
        <v>-1.0000000000218279E-2</v>
      </c>
      <c r="B33" s="25">
        <f t="shared" si="4"/>
        <v>-9.9999999999909051E-3</v>
      </c>
      <c r="C33" s="25">
        <f t="shared" si="5"/>
        <v>-1.0000000000218279E-2</v>
      </c>
      <c r="D33" s="167" t="str">
        <f>'Procedentes UE'!B33</f>
        <v>Zamora</v>
      </c>
      <c r="E33" s="168">
        <f t="shared" si="7"/>
        <v>709.4</v>
      </c>
      <c r="F33" s="169">
        <f t="shared" si="7"/>
        <v>581.49</v>
      </c>
      <c r="G33" s="169">
        <f>'Procedentes UE'!J33</f>
        <v>1290.9000000000001</v>
      </c>
      <c r="H33" s="168">
        <f t="shared" si="8"/>
        <v>511.36</v>
      </c>
      <c r="I33" s="169">
        <f t="shared" si="8"/>
        <v>464.72</v>
      </c>
      <c r="J33" s="169">
        <f>'Procedentes de paises NOUE '!J33</f>
        <v>976.09</v>
      </c>
      <c r="K33" s="168">
        <f t="shared" si="9"/>
        <v>1220.77</v>
      </c>
      <c r="L33" s="169">
        <f t="shared" si="9"/>
        <v>1046.22</v>
      </c>
      <c r="M33" s="87">
        <f>TOTAL!J33</f>
        <v>2267</v>
      </c>
      <c r="N33" s="25">
        <f>TOTAL!J33</f>
        <v>2267</v>
      </c>
      <c r="O33" s="25">
        <f t="shared" si="6"/>
        <v>-2.9999999999745341E-2</v>
      </c>
      <c r="P33" s="24"/>
    </row>
    <row r="34" spans="1:17" ht="15" customHeight="1">
      <c r="A34" s="25">
        <f t="shared" si="0"/>
        <v>-1.0000000002037268E-2</v>
      </c>
      <c r="B34" s="25">
        <f t="shared" si="4"/>
        <v>-9.9999999983992893E-3</v>
      </c>
      <c r="C34" s="25">
        <f t="shared" si="5"/>
        <v>-9.9999999947613105E-3</v>
      </c>
      <c r="D34" s="172" t="str">
        <f>'Procedentes UE'!B34</f>
        <v>CASTILLA Y LEÓN</v>
      </c>
      <c r="E34" s="173">
        <f t="shared" si="7"/>
        <v>16281.9</v>
      </c>
      <c r="F34" s="174">
        <f t="shared" si="7"/>
        <v>12441.77</v>
      </c>
      <c r="G34" s="174">
        <f>'Procedentes UE'!J34</f>
        <v>28723.68</v>
      </c>
      <c r="H34" s="173">
        <f t="shared" si="8"/>
        <v>15943.9</v>
      </c>
      <c r="I34" s="174">
        <f t="shared" si="8"/>
        <v>12364.18</v>
      </c>
      <c r="J34" s="174">
        <f>'Procedentes de paises NOUE '!J34</f>
        <v>28308.09</v>
      </c>
      <c r="K34" s="173">
        <f t="shared" si="9"/>
        <v>32225.81</v>
      </c>
      <c r="L34" s="174">
        <f t="shared" si="9"/>
        <v>24805.95</v>
      </c>
      <c r="M34" s="175">
        <f>TOTAL!J34</f>
        <v>57031.77</v>
      </c>
      <c r="N34" s="25">
        <f>TOTAL!J34</f>
        <v>57031.77</v>
      </c>
      <c r="O34" s="25">
        <f t="shared" si="6"/>
        <v>-1.9999999996798579E-2</v>
      </c>
      <c r="P34" s="31">
        <f>SUM(M25:M33)</f>
        <v>57031.740000000005</v>
      </c>
      <c r="Q34" s="151">
        <f>P34-M34</f>
        <v>-2.9999999991559889E-2</v>
      </c>
    </row>
    <row r="35" spans="1:17" ht="15" customHeight="1">
      <c r="A35" s="25">
        <f t="shared" si="0"/>
        <v>0</v>
      </c>
      <c r="B35" s="25">
        <f t="shared" si="4"/>
        <v>0</v>
      </c>
      <c r="C35" s="25">
        <f t="shared" si="5"/>
        <v>0</v>
      </c>
      <c r="D35" s="167" t="str">
        <f>'Procedentes UE'!B35</f>
        <v>Albacete</v>
      </c>
      <c r="E35" s="168">
        <f t="shared" si="7"/>
        <v>2727.18</v>
      </c>
      <c r="F35" s="169">
        <f t="shared" si="7"/>
        <v>1633.09</v>
      </c>
      <c r="G35" s="169">
        <f>'Procedentes UE'!J35</f>
        <v>4360.2700000000004</v>
      </c>
      <c r="H35" s="168">
        <f t="shared" si="8"/>
        <v>3760.86</v>
      </c>
      <c r="I35" s="169">
        <f t="shared" si="8"/>
        <v>1711.77</v>
      </c>
      <c r="J35" s="169">
        <f>'Procedentes de paises NOUE '!J35</f>
        <v>5472.63</v>
      </c>
      <c r="K35" s="168">
        <f t="shared" si="9"/>
        <v>6488.04</v>
      </c>
      <c r="L35" s="169">
        <f t="shared" si="9"/>
        <v>3344.86</v>
      </c>
      <c r="M35" s="87">
        <f>TOTAL!J35</f>
        <v>9832.9</v>
      </c>
      <c r="N35" s="25">
        <f>TOTAL!J35</f>
        <v>9832.9</v>
      </c>
      <c r="O35" s="25">
        <f t="shared" si="6"/>
        <v>0</v>
      </c>
      <c r="P35" s="24"/>
    </row>
    <row r="36" spans="1:17" ht="15" customHeight="1">
      <c r="A36" s="25">
        <f t="shared" si="0"/>
        <v>-1.0000000000218279E-2</v>
      </c>
      <c r="B36" s="25">
        <f t="shared" si="4"/>
        <v>-9.999999999308784E-3</v>
      </c>
      <c r="C36" s="25">
        <f t="shared" si="5"/>
        <v>-1.0000000000218279E-2</v>
      </c>
      <c r="D36" s="167" t="str">
        <f>'Procedentes UE'!B36</f>
        <v>Ciudad Real</v>
      </c>
      <c r="E36" s="168">
        <f t="shared" si="7"/>
        <v>3525.31</v>
      </c>
      <c r="F36" s="169">
        <f t="shared" si="7"/>
        <v>2092.31</v>
      </c>
      <c r="G36" s="169">
        <f>'Procedentes UE'!J36</f>
        <v>5617.63</v>
      </c>
      <c r="H36" s="168">
        <f t="shared" si="8"/>
        <v>2802.4</v>
      </c>
      <c r="I36" s="169">
        <f t="shared" si="8"/>
        <v>1530.13</v>
      </c>
      <c r="J36" s="169">
        <f>'Procedentes de paises NOUE '!J36</f>
        <v>4332.54</v>
      </c>
      <c r="K36" s="168">
        <f t="shared" si="9"/>
        <v>6327.72</v>
      </c>
      <c r="L36" s="169">
        <f t="shared" si="9"/>
        <v>3622.45</v>
      </c>
      <c r="M36" s="87">
        <f>TOTAL!J36</f>
        <v>9950.18</v>
      </c>
      <c r="N36" s="25">
        <f>TOTAL!J36</f>
        <v>9950.18</v>
      </c>
      <c r="O36" s="25">
        <f t="shared" si="6"/>
        <v>-3.0000000000654836E-2</v>
      </c>
      <c r="P36" s="24"/>
    </row>
    <row r="37" spans="1:17" ht="15" customHeight="1">
      <c r="A37" s="25">
        <f t="shared" si="0"/>
        <v>0</v>
      </c>
      <c r="B37" s="25">
        <f t="shared" si="4"/>
        <v>0</v>
      </c>
      <c r="C37" s="25">
        <f t="shared" si="5"/>
        <v>0</v>
      </c>
      <c r="D37" s="167" t="str">
        <f>'Procedentes UE'!B37</f>
        <v>Cuenca</v>
      </c>
      <c r="E37" s="168">
        <f t="shared" si="7"/>
        <v>3510.5</v>
      </c>
      <c r="F37" s="169">
        <f t="shared" si="7"/>
        <v>2489.7199999999998</v>
      </c>
      <c r="G37" s="169">
        <f>'Procedentes UE'!J37</f>
        <v>6000.22</v>
      </c>
      <c r="H37" s="168">
        <f t="shared" si="8"/>
        <v>2450.6799999999998</v>
      </c>
      <c r="I37" s="169">
        <f t="shared" si="8"/>
        <v>1638.63</v>
      </c>
      <c r="J37" s="169">
        <f>'Procedentes de paises NOUE '!J37</f>
        <v>4089.31</v>
      </c>
      <c r="K37" s="168">
        <f t="shared" si="9"/>
        <v>5961.18</v>
      </c>
      <c r="L37" s="169">
        <f t="shared" si="9"/>
        <v>4128.3599999999997</v>
      </c>
      <c r="M37" s="87">
        <f>TOTAL!J37</f>
        <v>10089.540000000001</v>
      </c>
      <c r="N37" s="25">
        <f>TOTAL!J37</f>
        <v>10089.540000000001</v>
      </c>
      <c r="O37" s="25">
        <f t="shared" si="6"/>
        <v>-1.0000000000218279E-2</v>
      </c>
      <c r="P37" s="24"/>
    </row>
    <row r="38" spans="1:17" ht="15" customHeight="1">
      <c r="A38" s="25">
        <f t="shared" si="0"/>
        <v>0</v>
      </c>
      <c r="B38" s="25">
        <f t="shared" si="4"/>
        <v>0</v>
      </c>
      <c r="C38" s="25">
        <f t="shared" si="5"/>
        <v>-1.0000000000218279E-2</v>
      </c>
      <c r="D38" s="167" t="str">
        <f>'Procedentes UE'!B38</f>
        <v>Guadalajara</v>
      </c>
      <c r="E38" s="168">
        <f t="shared" ref="E38:F53" si="10">E105</f>
        <v>3466.36</v>
      </c>
      <c r="F38" s="169">
        <f t="shared" si="10"/>
        <v>3076.27</v>
      </c>
      <c r="G38" s="169">
        <f>'Procedentes UE'!J38</f>
        <v>6542.63</v>
      </c>
      <c r="H38" s="168">
        <f t="shared" ref="H38:I53" si="11">H105</f>
        <v>3192.36</v>
      </c>
      <c r="I38" s="169">
        <f t="shared" si="11"/>
        <v>2068.09</v>
      </c>
      <c r="J38" s="169">
        <f>'Procedentes de paises NOUE '!J38</f>
        <v>5260.45</v>
      </c>
      <c r="K38" s="168">
        <f t="shared" ref="K38:L53" si="12">K105</f>
        <v>6658.72</v>
      </c>
      <c r="L38" s="169">
        <f t="shared" si="12"/>
        <v>5144.3599999999997</v>
      </c>
      <c r="M38" s="87">
        <f>TOTAL!J38</f>
        <v>11803.09</v>
      </c>
      <c r="N38" s="25">
        <f>TOTAL!J38</f>
        <v>11803.09</v>
      </c>
      <c r="O38" s="25">
        <f t="shared" si="6"/>
        <v>-9.9999999983992893E-3</v>
      </c>
      <c r="P38" s="24"/>
    </row>
    <row r="39" spans="1:17" ht="15" customHeight="1">
      <c r="A39" s="25">
        <f t="shared" si="0"/>
        <v>0</v>
      </c>
      <c r="B39" s="25">
        <f t="shared" si="4"/>
        <v>-1.0000000000218279E-2</v>
      </c>
      <c r="C39" s="25">
        <f t="shared" si="5"/>
        <v>-1.0000000002037268E-2</v>
      </c>
      <c r="D39" s="167" t="str">
        <f>'Procedentes UE'!B39</f>
        <v>Toledo</v>
      </c>
      <c r="E39" s="168">
        <f t="shared" si="10"/>
        <v>6064.5</v>
      </c>
      <c r="F39" s="169">
        <f t="shared" si="10"/>
        <v>3807.4</v>
      </c>
      <c r="G39" s="169">
        <f>'Procedentes UE'!J39</f>
        <v>9871.9</v>
      </c>
      <c r="H39" s="168">
        <f t="shared" si="11"/>
        <v>6787.22</v>
      </c>
      <c r="I39" s="169">
        <f t="shared" si="11"/>
        <v>3615.54</v>
      </c>
      <c r="J39" s="169">
        <f>'Procedentes de paises NOUE '!J39</f>
        <v>10402.77</v>
      </c>
      <c r="K39" s="168">
        <f t="shared" si="12"/>
        <v>12851.72</v>
      </c>
      <c r="L39" s="169">
        <f t="shared" si="12"/>
        <v>7422.95</v>
      </c>
      <c r="M39" s="87">
        <f>TOTAL!J39</f>
        <v>20274.68</v>
      </c>
      <c r="N39" s="25">
        <f>TOTAL!J39</f>
        <v>20274.68</v>
      </c>
      <c r="O39" s="25">
        <f t="shared" si="6"/>
        <v>-1.9999999996798579E-2</v>
      </c>
      <c r="P39" s="24"/>
    </row>
    <row r="40" spans="1:17" ht="15" customHeight="1">
      <c r="A40" s="25">
        <f t="shared" si="0"/>
        <v>-1.0000000002037268E-2</v>
      </c>
      <c r="B40" s="25">
        <f t="shared" si="4"/>
        <v>0</v>
      </c>
      <c r="C40" s="25">
        <f t="shared" si="5"/>
        <v>0</v>
      </c>
      <c r="D40" s="172" t="str">
        <f>'Procedentes UE'!B40</f>
        <v>CAST.-LA MANCHA</v>
      </c>
      <c r="E40" s="173">
        <f t="shared" si="10"/>
        <v>19293.86</v>
      </c>
      <c r="F40" s="174">
        <f t="shared" si="10"/>
        <v>13098.81</v>
      </c>
      <c r="G40" s="174">
        <f>'Procedentes UE'!J40</f>
        <v>32392.68</v>
      </c>
      <c r="H40" s="173">
        <f t="shared" si="11"/>
        <v>18993.54</v>
      </c>
      <c r="I40" s="174">
        <f t="shared" si="11"/>
        <v>10564.18</v>
      </c>
      <c r="J40" s="174">
        <f>'Procedentes de paises NOUE '!J40</f>
        <v>29557.72</v>
      </c>
      <c r="K40" s="173">
        <f t="shared" si="12"/>
        <v>38287.4</v>
      </c>
      <c r="L40" s="174">
        <f t="shared" si="12"/>
        <v>23663</v>
      </c>
      <c r="M40" s="175">
        <f>TOTAL!J40</f>
        <v>61950.400000000001</v>
      </c>
      <c r="N40" s="25">
        <f>TOTAL!J40</f>
        <v>61950.400000000001</v>
      </c>
      <c r="O40" s="25">
        <f t="shared" si="6"/>
        <v>-1.0000000002037268E-2</v>
      </c>
      <c r="P40" s="31">
        <f>SUM(M35:M39)</f>
        <v>61950.390000000007</v>
      </c>
      <c r="Q40" s="151">
        <f>P40-M40</f>
        <v>-9.9999999947613105E-3</v>
      </c>
    </row>
    <row r="41" spans="1:17" ht="15" customHeight="1">
      <c r="A41" s="25">
        <f t="shared" si="0"/>
        <v>0</v>
      </c>
      <c r="B41" s="25">
        <f t="shared" si="4"/>
        <v>0</v>
      </c>
      <c r="C41" s="25">
        <f t="shared" si="5"/>
        <v>0</v>
      </c>
      <c r="D41" s="167" t="str">
        <f>'Procedentes UE'!B41</f>
        <v>Barcelona</v>
      </c>
      <c r="E41" s="168">
        <f t="shared" si="10"/>
        <v>58687.18</v>
      </c>
      <c r="F41" s="169">
        <f t="shared" si="10"/>
        <v>50280.13</v>
      </c>
      <c r="G41" s="169">
        <f>'Procedentes UE'!J41</f>
        <v>108967.31</v>
      </c>
      <c r="H41" s="168">
        <f t="shared" si="11"/>
        <v>146317.59</v>
      </c>
      <c r="I41" s="169">
        <f t="shared" si="11"/>
        <v>111321.45</v>
      </c>
      <c r="J41" s="169">
        <f>'Procedentes de paises NOUE '!J41</f>
        <v>257639.04000000001</v>
      </c>
      <c r="K41" s="168">
        <f t="shared" si="12"/>
        <v>205004.77</v>
      </c>
      <c r="L41" s="169">
        <f t="shared" si="12"/>
        <v>161601.59</v>
      </c>
      <c r="M41" s="87">
        <f>TOTAL!J41</f>
        <v>366606.36</v>
      </c>
      <c r="N41" s="25">
        <f>TOTAL!J41</f>
        <v>366606.36</v>
      </c>
      <c r="O41" s="25">
        <f t="shared" si="6"/>
        <v>-1.0000000009313226E-2</v>
      </c>
      <c r="P41" s="24"/>
    </row>
    <row r="42" spans="1:17" ht="15" customHeight="1">
      <c r="A42" s="25">
        <f t="shared" si="0"/>
        <v>-1.0000000000218279E-2</v>
      </c>
      <c r="B42" s="25">
        <f t="shared" si="4"/>
        <v>0</v>
      </c>
      <c r="C42" s="25">
        <f t="shared" si="5"/>
        <v>-9.9999999947613105E-3</v>
      </c>
      <c r="D42" s="167" t="str">
        <f>'Procedentes UE'!B42</f>
        <v>Girona</v>
      </c>
      <c r="E42" s="168">
        <f t="shared" si="10"/>
        <v>9076.27</v>
      </c>
      <c r="F42" s="169">
        <f t="shared" si="10"/>
        <v>7012.9</v>
      </c>
      <c r="G42" s="169">
        <f>'Procedentes UE'!J42</f>
        <v>16089.18</v>
      </c>
      <c r="H42" s="168">
        <f t="shared" si="11"/>
        <v>24346.09</v>
      </c>
      <c r="I42" s="169">
        <f t="shared" si="11"/>
        <v>13779</v>
      </c>
      <c r="J42" s="169">
        <f>'Procedentes de paises NOUE '!J42</f>
        <v>38125.089999999997</v>
      </c>
      <c r="K42" s="168">
        <f t="shared" si="12"/>
        <v>33422.36</v>
      </c>
      <c r="L42" s="169">
        <f t="shared" si="12"/>
        <v>20791.900000000001</v>
      </c>
      <c r="M42" s="87">
        <f>TOTAL!J42</f>
        <v>54214.27</v>
      </c>
      <c r="N42" s="25">
        <f>TOTAL!J42</f>
        <v>54214.27</v>
      </c>
      <c r="O42" s="25">
        <f t="shared" si="6"/>
        <v>-9.9999999947613105E-3</v>
      </c>
      <c r="P42" s="24"/>
    </row>
    <row r="43" spans="1:17" ht="15" customHeight="1">
      <c r="A43" s="25">
        <f t="shared" si="0"/>
        <v>-9.9999999983992893E-3</v>
      </c>
      <c r="B43" s="25">
        <f t="shared" si="4"/>
        <v>0</v>
      </c>
      <c r="C43" s="25">
        <f t="shared" si="5"/>
        <v>0</v>
      </c>
      <c r="D43" s="167" t="str">
        <f>'Procedentes UE'!B43</f>
        <v>Lleida</v>
      </c>
      <c r="E43" s="168">
        <f t="shared" si="10"/>
        <v>8723.5400000000009</v>
      </c>
      <c r="F43" s="169">
        <f t="shared" si="10"/>
        <v>6265.45</v>
      </c>
      <c r="G43" s="169">
        <f>'Procedentes UE'!J43</f>
        <v>14989</v>
      </c>
      <c r="H43" s="168">
        <f t="shared" si="11"/>
        <v>13262.5</v>
      </c>
      <c r="I43" s="169">
        <f t="shared" si="11"/>
        <v>5036.3100000000004</v>
      </c>
      <c r="J43" s="169">
        <f>'Procedentes de paises NOUE '!J43</f>
        <v>18298.810000000001</v>
      </c>
      <c r="K43" s="168">
        <f t="shared" si="12"/>
        <v>21986.04</v>
      </c>
      <c r="L43" s="169">
        <f t="shared" si="12"/>
        <v>11301.77</v>
      </c>
      <c r="M43" s="87">
        <f>TOTAL!J43</f>
        <v>33287.81</v>
      </c>
      <c r="N43" s="25">
        <f>TOTAL!J43</f>
        <v>33287.81</v>
      </c>
      <c r="O43" s="25">
        <f t="shared" si="6"/>
        <v>-9.9999999947613105E-3</v>
      </c>
      <c r="P43" s="24"/>
    </row>
    <row r="44" spans="1:17" ht="15" customHeight="1">
      <c r="A44" s="25">
        <f t="shared" si="0"/>
        <v>0</v>
      </c>
      <c r="B44" s="25">
        <f t="shared" si="4"/>
        <v>0</v>
      </c>
      <c r="C44" s="25">
        <f t="shared" si="5"/>
        <v>0</v>
      </c>
      <c r="D44" s="167" t="str">
        <f>'Procedentes UE'!B44</f>
        <v>Tarragona</v>
      </c>
      <c r="E44" s="168">
        <f t="shared" si="10"/>
        <v>8575.5400000000009</v>
      </c>
      <c r="F44" s="169">
        <f t="shared" si="10"/>
        <v>6927.77</v>
      </c>
      <c r="G44" s="169">
        <f>'Procedentes UE'!J44</f>
        <v>15503.31</v>
      </c>
      <c r="H44" s="168">
        <f t="shared" si="11"/>
        <v>16639.400000000001</v>
      </c>
      <c r="I44" s="169">
        <f t="shared" si="11"/>
        <v>9040</v>
      </c>
      <c r="J44" s="169">
        <f>'Procedentes de paises NOUE '!J44</f>
        <v>25679.4</v>
      </c>
      <c r="K44" s="168">
        <f t="shared" si="12"/>
        <v>25214.95</v>
      </c>
      <c r="L44" s="169">
        <f t="shared" si="12"/>
        <v>15967.77</v>
      </c>
      <c r="M44" s="87">
        <f>TOTAL!J44</f>
        <v>41182.720000000001</v>
      </c>
      <c r="N44" s="25">
        <f>TOTAL!J44</f>
        <v>41182.720000000001</v>
      </c>
      <c r="O44" s="25">
        <f t="shared" si="6"/>
        <v>-9.9999999947613105E-3</v>
      </c>
      <c r="P44" s="24"/>
    </row>
    <row r="45" spans="1:17" ht="15" customHeight="1">
      <c r="A45" s="25">
        <f t="shared" si="0"/>
        <v>0</v>
      </c>
      <c r="B45" s="25">
        <f t="shared" si="4"/>
        <v>0</v>
      </c>
      <c r="C45" s="25">
        <f t="shared" si="5"/>
        <v>-9.9999999511055648E-3</v>
      </c>
      <c r="D45" s="172" t="str">
        <f>'Procedentes UE'!B45</f>
        <v>CATALUÑA</v>
      </c>
      <c r="E45" s="173">
        <f t="shared" si="10"/>
        <v>85062.54</v>
      </c>
      <c r="F45" s="174">
        <f t="shared" si="10"/>
        <v>70486.27</v>
      </c>
      <c r="G45" s="174">
        <f>'Procedentes UE'!J45</f>
        <v>155548.81</v>
      </c>
      <c r="H45" s="173">
        <f t="shared" si="11"/>
        <v>200565.59</v>
      </c>
      <c r="I45" s="174">
        <f t="shared" si="11"/>
        <v>139176.76999999999</v>
      </c>
      <c r="J45" s="174">
        <f>'Procedentes de paises NOUE '!J45</f>
        <v>339742.36</v>
      </c>
      <c r="K45" s="173">
        <f t="shared" si="12"/>
        <v>285628.13</v>
      </c>
      <c r="L45" s="174">
        <f t="shared" si="12"/>
        <v>209663.04</v>
      </c>
      <c r="M45" s="175">
        <f>TOTAL!J45</f>
        <v>495291.18</v>
      </c>
      <c r="N45" s="25">
        <f>TOTAL!J45</f>
        <v>495291.18</v>
      </c>
      <c r="O45" s="25">
        <f t="shared" si="6"/>
        <v>-1.0000000009313226E-2</v>
      </c>
      <c r="P45" s="31">
        <f>SUM(M41:M44)</f>
        <v>495291.16000000003</v>
      </c>
      <c r="Q45" s="151">
        <f>P45-M45</f>
        <v>-1.9999999960418791E-2</v>
      </c>
    </row>
    <row r="46" spans="1:17" ht="15" customHeight="1">
      <c r="A46" s="25">
        <f t="shared" si="0"/>
        <v>-9.9999999947613105E-3</v>
      </c>
      <c r="B46" s="25">
        <f t="shared" si="4"/>
        <v>0</v>
      </c>
      <c r="C46" s="25">
        <f t="shared" si="5"/>
        <v>-9.9999999947613105E-3</v>
      </c>
      <c r="D46" s="167" t="str">
        <f>'Procedentes UE'!B46</f>
        <v>Alicante</v>
      </c>
      <c r="E46" s="168">
        <f t="shared" si="10"/>
        <v>17774.04</v>
      </c>
      <c r="F46" s="169">
        <f t="shared" si="10"/>
        <v>15178.54</v>
      </c>
      <c r="G46" s="169">
        <f>'Procedentes UE'!J46</f>
        <v>32952.589999999997</v>
      </c>
      <c r="H46" s="168">
        <f t="shared" si="11"/>
        <v>32034.77</v>
      </c>
      <c r="I46" s="169">
        <f t="shared" si="11"/>
        <v>22979.18</v>
      </c>
      <c r="J46" s="169">
        <f>'Procedentes de paises NOUE '!J46</f>
        <v>55013.95</v>
      </c>
      <c r="K46" s="168">
        <f t="shared" si="12"/>
        <v>49808.81</v>
      </c>
      <c r="L46" s="169">
        <f t="shared" si="12"/>
        <v>38157.72</v>
      </c>
      <c r="M46" s="87">
        <f>TOTAL!J46</f>
        <v>87966.54</v>
      </c>
      <c r="N46" s="25">
        <f>TOTAL!J46</f>
        <v>87966.54</v>
      </c>
      <c r="O46" s="25">
        <f t="shared" si="6"/>
        <v>-9.9999999947613105E-3</v>
      </c>
      <c r="P46" s="24"/>
    </row>
    <row r="47" spans="1:17" ht="15" customHeight="1">
      <c r="A47" s="25">
        <f t="shared" si="0"/>
        <v>-1.0000000002037268E-2</v>
      </c>
      <c r="B47" s="25">
        <f t="shared" si="4"/>
        <v>-1.0000000000218279E-2</v>
      </c>
      <c r="C47" s="25">
        <f t="shared" si="5"/>
        <v>-9.9999999947613105E-3</v>
      </c>
      <c r="D47" s="167" t="str">
        <f>'Procedentes UE'!B47</f>
        <v>Castellón</v>
      </c>
      <c r="E47" s="168">
        <f t="shared" si="10"/>
        <v>10555.72</v>
      </c>
      <c r="F47" s="169">
        <f t="shared" si="10"/>
        <v>9545.2199999999993</v>
      </c>
      <c r="G47" s="169">
        <f>'Procedentes UE'!J47</f>
        <v>20100.95</v>
      </c>
      <c r="H47" s="168">
        <f t="shared" si="11"/>
        <v>8739.7199999999993</v>
      </c>
      <c r="I47" s="169">
        <f t="shared" si="11"/>
        <v>4017.9</v>
      </c>
      <c r="J47" s="169">
        <f>'Procedentes de paises NOUE '!J47</f>
        <v>12757.63</v>
      </c>
      <c r="K47" s="168">
        <f t="shared" si="12"/>
        <v>19295.45</v>
      </c>
      <c r="L47" s="169">
        <f t="shared" si="12"/>
        <v>13563.13</v>
      </c>
      <c r="M47" s="87">
        <f>TOTAL!J47</f>
        <v>32858.589999999997</v>
      </c>
      <c r="N47" s="25">
        <f>TOTAL!J47</f>
        <v>32858.589999999997</v>
      </c>
      <c r="O47" s="25">
        <f t="shared" si="6"/>
        <v>-2.9999999998835847E-2</v>
      </c>
      <c r="P47" s="24"/>
    </row>
    <row r="48" spans="1:17" ht="15" customHeight="1">
      <c r="A48" s="25">
        <f t="shared" si="0"/>
        <v>0</v>
      </c>
      <c r="B48" s="25">
        <f t="shared" si="4"/>
        <v>0</v>
      </c>
      <c r="C48" s="25">
        <f t="shared" si="5"/>
        <v>0</v>
      </c>
      <c r="D48" s="167" t="str">
        <f>'Procedentes UE'!B48</f>
        <v>Valencia</v>
      </c>
      <c r="E48" s="168">
        <f t="shared" si="10"/>
        <v>23883</v>
      </c>
      <c r="F48" s="169">
        <f t="shared" si="10"/>
        <v>19713.77</v>
      </c>
      <c r="G48" s="169">
        <f>'Procedentes UE'!J48</f>
        <v>43596.77</v>
      </c>
      <c r="H48" s="168">
        <f t="shared" si="11"/>
        <v>34871.769999999997</v>
      </c>
      <c r="I48" s="169">
        <f t="shared" si="11"/>
        <v>23019.18</v>
      </c>
      <c r="J48" s="169">
        <f>'Procedentes de paises NOUE '!J48</f>
        <v>57890.95</v>
      </c>
      <c r="K48" s="168">
        <f t="shared" si="12"/>
        <v>58754.77</v>
      </c>
      <c r="L48" s="169">
        <f t="shared" si="12"/>
        <v>42732.95</v>
      </c>
      <c r="M48" s="87">
        <f>TOTAL!J48</f>
        <v>101487.72</v>
      </c>
      <c r="N48" s="25">
        <f>TOTAL!J48</f>
        <v>101487.72</v>
      </c>
      <c r="O48" s="25">
        <f t="shared" si="6"/>
        <v>0</v>
      </c>
      <c r="P48" s="24"/>
    </row>
    <row r="49" spans="1:17" ht="15" customHeight="1">
      <c r="A49" s="25">
        <f t="shared" si="0"/>
        <v>0</v>
      </c>
      <c r="B49" s="25">
        <f t="shared" si="4"/>
        <v>0</v>
      </c>
      <c r="C49" s="25">
        <f t="shared" si="5"/>
        <v>-1.0000000009313226E-2</v>
      </c>
      <c r="D49" s="172" t="str">
        <f>'Procedentes UE'!B49</f>
        <v>C. VALENCIANA</v>
      </c>
      <c r="E49" s="173">
        <f t="shared" si="10"/>
        <v>52212.77</v>
      </c>
      <c r="F49" s="174">
        <f t="shared" si="10"/>
        <v>44437.54</v>
      </c>
      <c r="G49" s="174">
        <f>'Procedentes UE'!J49</f>
        <v>96650.31</v>
      </c>
      <c r="H49" s="173">
        <f t="shared" si="11"/>
        <v>75646.27</v>
      </c>
      <c r="I49" s="174">
        <f t="shared" si="11"/>
        <v>50016.27</v>
      </c>
      <c r="J49" s="174">
        <f>'Procedentes de paises NOUE '!J49</f>
        <v>125662.54</v>
      </c>
      <c r="K49" s="173">
        <f t="shared" si="12"/>
        <v>127859.04</v>
      </c>
      <c r="L49" s="174">
        <f t="shared" si="12"/>
        <v>94453.81</v>
      </c>
      <c r="M49" s="175">
        <f>TOTAL!J49</f>
        <v>222312.86</v>
      </c>
      <c r="N49" s="25">
        <f>TOTAL!J49</f>
        <v>222312.86</v>
      </c>
      <c r="O49" s="25">
        <f t="shared" si="6"/>
        <v>-9.9999999802093953E-3</v>
      </c>
      <c r="P49" s="31">
        <f>SUM(M46:M48)</f>
        <v>222312.84999999998</v>
      </c>
      <c r="Q49" s="151">
        <f>P49-M49</f>
        <v>-1.0000000009313226E-2</v>
      </c>
    </row>
    <row r="50" spans="1:17" ht="15" customHeight="1">
      <c r="A50" s="25">
        <f t="shared" si="0"/>
        <v>0</v>
      </c>
      <c r="B50" s="25">
        <f t="shared" si="4"/>
        <v>0</v>
      </c>
      <c r="C50" s="25">
        <f t="shared" si="5"/>
        <v>-9.999999999308784E-3</v>
      </c>
      <c r="D50" s="167" t="str">
        <f>'Procedentes UE'!B50</f>
        <v>Badajoz</v>
      </c>
      <c r="E50" s="168">
        <f t="shared" si="10"/>
        <v>2480.1799999999998</v>
      </c>
      <c r="F50" s="169">
        <f t="shared" si="10"/>
        <v>1445.31</v>
      </c>
      <c r="G50" s="169">
        <f>'Procedentes UE'!J50</f>
        <v>3925.49</v>
      </c>
      <c r="H50" s="168">
        <f t="shared" si="11"/>
        <v>1405.95</v>
      </c>
      <c r="I50" s="169">
        <f t="shared" si="11"/>
        <v>1608.5</v>
      </c>
      <c r="J50" s="169">
        <f>'Procedentes de paises NOUE '!J50</f>
        <v>3014.45</v>
      </c>
      <c r="K50" s="168">
        <f t="shared" si="12"/>
        <v>3886.13</v>
      </c>
      <c r="L50" s="169">
        <f t="shared" si="12"/>
        <v>3053.81</v>
      </c>
      <c r="M50" s="87">
        <f>TOTAL!J50</f>
        <v>6939.95</v>
      </c>
      <c r="N50" s="25">
        <f>TOTAL!J50</f>
        <v>6939.95</v>
      </c>
      <c r="O50" s="25">
        <f t="shared" si="6"/>
        <v>-9.999999999308784E-3</v>
      </c>
      <c r="P50" s="24"/>
    </row>
    <row r="51" spans="1:17" ht="15" customHeight="1">
      <c r="A51" s="25">
        <f t="shared" si="0"/>
        <v>0</v>
      </c>
      <c r="B51" s="25">
        <f t="shared" si="4"/>
        <v>0</v>
      </c>
      <c r="C51" s="25">
        <f t="shared" si="5"/>
        <v>-1.0000000000218279E-2</v>
      </c>
      <c r="D51" s="167" t="str">
        <f>'Procedentes UE'!B51</f>
        <v>Cáceres</v>
      </c>
      <c r="E51" s="168">
        <f t="shared" si="10"/>
        <v>874.09</v>
      </c>
      <c r="F51" s="169">
        <f t="shared" si="10"/>
        <v>615.27</v>
      </c>
      <c r="G51" s="169">
        <f>'Procedentes UE'!J51</f>
        <v>1489.36</v>
      </c>
      <c r="H51" s="168">
        <f t="shared" si="11"/>
        <v>1964.09</v>
      </c>
      <c r="I51" s="169">
        <f t="shared" si="11"/>
        <v>1552.04</v>
      </c>
      <c r="J51" s="169">
        <f>'Procedentes de paises NOUE '!J51</f>
        <v>3516.13</v>
      </c>
      <c r="K51" s="168">
        <f t="shared" si="12"/>
        <v>2838.18</v>
      </c>
      <c r="L51" s="169">
        <f t="shared" si="12"/>
        <v>2167.31</v>
      </c>
      <c r="M51" s="87">
        <f>TOTAL!J51</f>
        <v>5005.5</v>
      </c>
      <c r="N51" s="25">
        <f>TOTAL!J51</f>
        <v>5005.5</v>
      </c>
      <c r="O51" s="25">
        <f t="shared" si="6"/>
        <v>-1.0000000000218279E-2</v>
      </c>
      <c r="P51" s="24"/>
    </row>
    <row r="52" spans="1:17" ht="15" customHeight="1">
      <c r="A52" s="25">
        <f t="shared" si="0"/>
        <v>0</v>
      </c>
      <c r="B52" s="25">
        <f t="shared" si="4"/>
        <v>-1.0000000000218279E-2</v>
      </c>
      <c r="C52" s="25">
        <f t="shared" si="5"/>
        <v>-1.0000000000218279E-2</v>
      </c>
      <c r="D52" s="172" t="str">
        <f>'Procedentes UE'!B52</f>
        <v>EXTREMADURA</v>
      </c>
      <c r="E52" s="173">
        <f t="shared" si="10"/>
        <v>3354.27</v>
      </c>
      <c r="F52" s="174">
        <f t="shared" si="10"/>
        <v>2060.59</v>
      </c>
      <c r="G52" s="174">
        <f>'Procedentes UE'!J52</f>
        <v>5414.86</v>
      </c>
      <c r="H52" s="173">
        <f t="shared" si="11"/>
        <v>3370.04</v>
      </c>
      <c r="I52" s="174">
        <f t="shared" si="11"/>
        <v>3160.54</v>
      </c>
      <c r="J52" s="174">
        <f>'Procedentes de paises NOUE '!J52</f>
        <v>6530.59</v>
      </c>
      <c r="K52" s="173">
        <f t="shared" si="12"/>
        <v>6724.31</v>
      </c>
      <c r="L52" s="174">
        <f t="shared" si="12"/>
        <v>5221.13</v>
      </c>
      <c r="M52" s="175">
        <f>TOTAL!J52</f>
        <v>11945.45</v>
      </c>
      <c r="N52" s="25">
        <f>TOTAL!J52</f>
        <v>11945.45</v>
      </c>
      <c r="O52" s="25">
        <f t="shared" si="6"/>
        <v>-1.0000000002037268E-2</v>
      </c>
      <c r="P52" s="31">
        <f>SUM(M50:M51)</f>
        <v>11945.45</v>
      </c>
      <c r="Q52" s="151">
        <f>P52-M52</f>
        <v>0</v>
      </c>
    </row>
    <row r="53" spans="1:17" ht="15" customHeight="1">
      <c r="A53" s="25">
        <f t="shared" si="0"/>
        <v>0</v>
      </c>
      <c r="B53" s="25">
        <f t="shared" si="4"/>
        <v>-9.9999999983992893E-3</v>
      </c>
      <c r="C53" s="25">
        <f t="shared" si="5"/>
        <v>0</v>
      </c>
      <c r="D53" s="167" t="str">
        <f>'Procedentes UE'!B53</f>
        <v>A Coruña</v>
      </c>
      <c r="E53" s="168">
        <f t="shared" si="10"/>
        <v>2912.45</v>
      </c>
      <c r="F53" s="169">
        <f t="shared" si="10"/>
        <v>1842.59</v>
      </c>
      <c r="G53" s="169">
        <f>'Procedentes UE'!J53</f>
        <v>4755.04</v>
      </c>
      <c r="H53" s="168">
        <f t="shared" si="11"/>
        <v>4941.3100000000004</v>
      </c>
      <c r="I53" s="169">
        <f t="shared" si="11"/>
        <v>4871.7700000000004</v>
      </c>
      <c r="J53" s="169">
        <f>'Procedentes de paises NOUE '!J53</f>
        <v>9813.09</v>
      </c>
      <c r="K53" s="168">
        <f t="shared" si="12"/>
        <v>7853.77</v>
      </c>
      <c r="L53" s="169">
        <f t="shared" si="12"/>
        <v>6714.36</v>
      </c>
      <c r="M53" s="87">
        <f>TOTAL!J53</f>
        <v>14568.13</v>
      </c>
      <c r="N53" s="25">
        <f>TOTAL!J53</f>
        <v>14568.13</v>
      </c>
      <c r="O53" s="25">
        <f t="shared" si="6"/>
        <v>-9.9999999983992893E-3</v>
      </c>
      <c r="P53" s="24"/>
    </row>
    <row r="54" spans="1:17" ht="15" customHeight="1">
      <c r="A54" s="25">
        <f t="shared" si="0"/>
        <v>0</v>
      </c>
      <c r="B54" s="25">
        <f t="shared" si="4"/>
        <v>0</v>
      </c>
      <c r="C54" s="25">
        <f t="shared" si="5"/>
        <v>-1.0000000000218279E-2</v>
      </c>
      <c r="D54" s="167" t="str">
        <f>'Procedentes UE'!B54</f>
        <v>Lugo</v>
      </c>
      <c r="E54" s="168">
        <f t="shared" ref="E54:F68" si="13">E121</f>
        <v>1445.68</v>
      </c>
      <c r="F54" s="169">
        <f t="shared" si="13"/>
        <v>751.04</v>
      </c>
      <c r="G54" s="169">
        <f>'Procedentes UE'!J54</f>
        <v>2196.7199999999998</v>
      </c>
      <c r="H54" s="168">
        <f t="shared" ref="H54:I65" si="14">H121</f>
        <v>2063.1799999999998</v>
      </c>
      <c r="I54" s="169">
        <f t="shared" si="14"/>
        <v>1525.77</v>
      </c>
      <c r="J54" s="169">
        <f>'Procedentes de paises NOUE '!J54</f>
        <v>3588.95</v>
      </c>
      <c r="K54" s="168">
        <f t="shared" ref="K54:L65" si="15">K121</f>
        <v>3508.86</v>
      </c>
      <c r="L54" s="169">
        <f t="shared" si="15"/>
        <v>2276.81</v>
      </c>
      <c r="M54" s="87">
        <f>TOTAL!J54</f>
        <v>5785.68</v>
      </c>
      <c r="N54" s="25">
        <f>TOTAL!J54</f>
        <v>5785.68</v>
      </c>
      <c r="O54" s="25">
        <f t="shared" si="6"/>
        <v>-1.0000000000218279E-2</v>
      </c>
      <c r="P54" s="24"/>
    </row>
    <row r="55" spans="1:17" ht="15" customHeight="1">
      <c r="A55" s="25">
        <f t="shared" si="0"/>
        <v>-9.9999999997635314E-3</v>
      </c>
      <c r="B55" s="25">
        <f t="shared" si="4"/>
        <v>-9.9999999997635314E-3</v>
      </c>
      <c r="C55" s="25">
        <f t="shared" si="5"/>
        <v>0</v>
      </c>
      <c r="D55" s="167" t="str">
        <f>'Procedentes UE'!B55</f>
        <v>Ourense</v>
      </c>
      <c r="E55" s="168">
        <f t="shared" si="13"/>
        <v>1576.13</v>
      </c>
      <c r="F55" s="169">
        <f t="shared" si="13"/>
        <v>925.72</v>
      </c>
      <c r="G55" s="169">
        <f>'Procedentes UE'!J55</f>
        <v>2501.86</v>
      </c>
      <c r="H55" s="168">
        <f t="shared" si="14"/>
        <v>1247.9000000000001</v>
      </c>
      <c r="I55" s="169">
        <f t="shared" si="14"/>
        <v>1374.13</v>
      </c>
      <c r="J55" s="169">
        <f>'Procedentes de paises NOUE '!J55</f>
        <v>2622.04</v>
      </c>
      <c r="K55" s="168">
        <f t="shared" si="15"/>
        <v>2824.04</v>
      </c>
      <c r="L55" s="169">
        <f t="shared" si="15"/>
        <v>2299.86</v>
      </c>
      <c r="M55" s="87">
        <f>TOTAL!J55</f>
        <v>5123.8999999999996</v>
      </c>
      <c r="N55" s="25">
        <f>TOTAL!J55</f>
        <v>5123.8999999999996</v>
      </c>
      <c r="O55" s="25">
        <f t="shared" si="6"/>
        <v>-1.9999999998617568E-2</v>
      </c>
      <c r="P55" s="24"/>
    </row>
    <row r="56" spans="1:17" ht="15" customHeight="1">
      <c r="A56" s="25">
        <f t="shared" si="0"/>
        <v>-1.0000000000218279E-2</v>
      </c>
      <c r="B56" s="25">
        <f t="shared" si="4"/>
        <v>0</v>
      </c>
      <c r="C56" s="25">
        <f t="shared" si="5"/>
        <v>0</v>
      </c>
      <c r="D56" s="167" t="str">
        <f>'Procedentes UE'!B56</f>
        <v>Pontevedra</v>
      </c>
      <c r="E56" s="168">
        <f t="shared" si="13"/>
        <v>3872.9</v>
      </c>
      <c r="F56" s="169">
        <f t="shared" si="13"/>
        <v>1891.18</v>
      </c>
      <c r="G56" s="169">
        <f>'Procedentes UE'!J56</f>
        <v>5764.09</v>
      </c>
      <c r="H56" s="168">
        <f t="shared" si="14"/>
        <v>3953.68</v>
      </c>
      <c r="I56" s="169">
        <f t="shared" si="14"/>
        <v>3810.86</v>
      </c>
      <c r="J56" s="169">
        <f>'Procedentes de paises NOUE '!J56</f>
        <v>7764.54</v>
      </c>
      <c r="K56" s="168">
        <f t="shared" si="15"/>
        <v>7826.59</v>
      </c>
      <c r="L56" s="169">
        <f t="shared" si="15"/>
        <v>5702.04</v>
      </c>
      <c r="M56" s="87">
        <f>TOTAL!J56</f>
        <v>13528.63</v>
      </c>
      <c r="N56" s="25">
        <f>TOTAL!J56</f>
        <v>13528.63</v>
      </c>
      <c r="O56" s="25">
        <f t="shared" si="6"/>
        <v>-1.0000000000218279E-2</v>
      </c>
      <c r="P56" s="24"/>
    </row>
    <row r="57" spans="1:17" ht="15" customHeight="1">
      <c r="A57" s="25">
        <f t="shared" si="0"/>
        <v>0</v>
      </c>
      <c r="B57" s="25">
        <f t="shared" si="4"/>
        <v>0</v>
      </c>
      <c r="C57" s="25">
        <f t="shared" si="5"/>
        <v>0</v>
      </c>
      <c r="D57" s="172" t="str">
        <f>'Procedentes UE'!B57</f>
        <v>GALICIA</v>
      </c>
      <c r="E57" s="173">
        <f t="shared" si="13"/>
        <v>9807.18</v>
      </c>
      <c r="F57" s="174">
        <f t="shared" si="13"/>
        <v>5410.54</v>
      </c>
      <c r="G57" s="174">
        <f>'Procedentes UE'!J57</f>
        <v>15217.72</v>
      </c>
      <c r="H57" s="173">
        <f t="shared" si="14"/>
        <v>12206.09</v>
      </c>
      <c r="I57" s="174">
        <f t="shared" si="14"/>
        <v>11582.54</v>
      </c>
      <c r="J57" s="174">
        <f>'Procedentes de paises NOUE '!J57</f>
        <v>23788.63</v>
      </c>
      <c r="K57" s="173">
        <f t="shared" si="15"/>
        <v>22013.27</v>
      </c>
      <c r="L57" s="174">
        <f t="shared" si="15"/>
        <v>16993.09</v>
      </c>
      <c r="M57" s="175">
        <f>TOTAL!J57</f>
        <v>39006.36</v>
      </c>
      <c r="N57" s="25">
        <f>TOTAL!J57</f>
        <v>39006.36</v>
      </c>
      <c r="O57" s="25">
        <f t="shared" si="6"/>
        <v>-9.9999999947613105E-3</v>
      </c>
      <c r="P57" s="31">
        <f>SUM(M53:M56)</f>
        <v>39006.339999999997</v>
      </c>
      <c r="Q57" s="151">
        <f>P57-M57</f>
        <v>-2.0000000004074536E-2</v>
      </c>
    </row>
    <row r="58" spans="1:17" ht="15" customHeight="1">
      <c r="A58" s="25">
        <f t="shared" si="0"/>
        <v>-9.9999999802093953E-3</v>
      </c>
      <c r="B58" s="25">
        <f t="shared" si="4"/>
        <v>0</v>
      </c>
      <c r="C58" s="25">
        <f t="shared" si="5"/>
        <v>-1.0000000009313226E-2</v>
      </c>
      <c r="D58" s="172" t="str">
        <f>'Procedentes UE'!B58</f>
        <v>C. DE MADRID</v>
      </c>
      <c r="E58" s="173">
        <f t="shared" si="13"/>
        <v>83067.86</v>
      </c>
      <c r="F58" s="174">
        <f t="shared" si="13"/>
        <v>80114.22</v>
      </c>
      <c r="G58" s="174">
        <f>'Procedentes UE'!J58</f>
        <v>163182.09</v>
      </c>
      <c r="H58" s="173">
        <f t="shared" si="14"/>
        <v>131784.76999999999</v>
      </c>
      <c r="I58" s="174">
        <f t="shared" si="14"/>
        <v>129071.09</v>
      </c>
      <c r="J58" s="174">
        <f>'Procedentes de paises NOUE '!J58</f>
        <v>260855.86</v>
      </c>
      <c r="K58" s="173">
        <f t="shared" si="15"/>
        <v>214852.63</v>
      </c>
      <c r="L58" s="174">
        <f t="shared" si="15"/>
        <v>209185.31</v>
      </c>
      <c r="M58" s="175">
        <f>TOTAL!J58</f>
        <v>424037.95</v>
      </c>
      <c r="N58" s="25">
        <f>TOTAL!J58</f>
        <v>424037.95</v>
      </c>
      <c r="O58" s="25">
        <f t="shared" si="6"/>
        <v>-1.0000000009313226E-2</v>
      </c>
      <c r="P58" s="31">
        <f>M58</f>
        <v>424037.95</v>
      </c>
      <c r="Q58" s="151">
        <f>P58-M58</f>
        <v>0</v>
      </c>
    </row>
    <row r="59" spans="1:17" ht="15" customHeight="1">
      <c r="A59" s="25">
        <f t="shared" si="0"/>
        <v>-1.0000000000218279E-2</v>
      </c>
      <c r="B59" s="25">
        <f t="shared" si="4"/>
        <v>0</v>
      </c>
      <c r="C59" s="25">
        <f t="shared" si="5"/>
        <v>0</v>
      </c>
      <c r="D59" s="172" t="str">
        <f>'Procedentes UE'!B59</f>
        <v>R. DE MURCIA</v>
      </c>
      <c r="E59" s="173">
        <f t="shared" si="13"/>
        <v>8151.81</v>
      </c>
      <c r="F59" s="174">
        <f t="shared" si="13"/>
        <v>5834.4</v>
      </c>
      <c r="G59" s="174">
        <f>'Procedentes UE'!J59</f>
        <v>13986.22</v>
      </c>
      <c r="H59" s="173">
        <f t="shared" si="14"/>
        <v>55037.13</v>
      </c>
      <c r="I59" s="174">
        <f t="shared" si="14"/>
        <v>23592.59</v>
      </c>
      <c r="J59" s="174">
        <f>'Procedentes de paises NOUE '!J59</f>
        <v>78629.72</v>
      </c>
      <c r="K59" s="173">
        <f t="shared" si="15"/>
        <v>63188.95</v>
      </c>
      <c r="L59" s="174">
        <f t="shared" si="15"/>
        <v>29427</v>
      </c>
      <c r="M59" s="175">
        <f>TOTAL!J59</f>
        <v>92615.95</v>
      </c>
      <c r="N59" s="25">
        <f>TOTAL!J59</f>
        <v>92615.95</v>
      </c>
      <c r="O59" s="25">
        <f t="shared" si="6"/>
        <v>-2.0000000004074536E-2</v>
      </c>
      <c r="P59" s="31">
        <f>M59</f>
        <v>92615.95</v>
      </c>
      <c r="Q59" s="151">
        <f>P59-M59</f>
        <v>0</v>
      </c>
    </row>
    <row r="60" spans="1:17" ht="15" customHeight="1">
      <c r="A60" s="25">
        <f t="shared" si="0"/>
        <v>-1.0000000000218279E-2</v>
      </c>
      <c r="B60" s="25">
        <f t="shared" si="4"/>
        <v>-9.9999999983992893E-3</v>
      </c>
      <c r="C60" s="25">
        <f t="shared" si="5"/>
        <v>0</v>
      </c>
      <c r="D60" s="172" t="str">
        <f>'Procedentes UE'!B60</f>
        <v>NAVARRA</v>
      </c>
      <c r="E60" s="173">
        <f t="shared" si="13"/>
        <v>6710.04</v>
      </c>
      <c r="F60" s="174">
        <f t="shared" si="13"/>
        <v>4778.13</v>
      </c>
      <c r="G60" s="174">
        <f>'Procedentes UE'!J60</f>
        <v>11488.18</v>
      </c>
      <c r="H60" s="173">
        <f t="shared" si="14"/>
        <v>10172.950000000001</v>
      </c>
      <c r="I60" s="174">
        <f t="shared" si="14"/>
        <v>6417.13</v>
      </c>
      <c r="J60" s="174">
        <f>'Procedentes de paises NOUE '!J60</f>
        <v>16590.09</v>
      </c>
      <c r="K60" s="173">
        <f t="shared" si="15"/>
        <v>16883</v>
      </c>
      <c r="L60" s="174">
        <f t="shared" si="15"/>
        <v>11195.27</v>
      </c>
      <c r="M60" s="175">
        <f>TOTAL!J60</f>
        <v>28078.27</v>
      </c>
      <c r="N60" s="25">
        <f>TOTAL!J60</f>
        <v>28078.27</v>
      </c>
      <c r="O60" s="25">
        <f t="shared" si="6"/>
        <v>-2.0000000000436557E-2</v>
      </c>
      <c r="P60" s="31">
        <f>M60</f>
        <v>28078.27</v>
      </c>
      <c r="Q60" s="151">
        <f>P60-M60</f>
        <v>0</v>
      </c>
    </row>
    <row r="61" spans="1:17" ht="15" customHeight="1">
      <c r="A61" s="25">
        <f t="shared" si="0"/>
        <v>-9.9999999997635314E-3</v>
      </c>
      <c r="B61" s="25">
        <f t="shared" si="4"/>
        <v>-1.0000000000218279E-2</v>
      </c>
      <c r="C61" s="25">
        <f t="shared" si="5"/>
        <v>0</v>
      </c>
      <c r="D61" s="167" t="str">
        <f>'Procedentes UE'!B61</f>
        <v>Araba/Álava</v>
      </c>
      <c r="E61" s="168">
        <f t="shared" si="13"/>
        <v>2050.54</v>
      </c>
      <c r="F61" s="169">
        <f t="shared" si="13"/>
        <v>1110.6300000000001</v>
      </c>
      <c r="G61" s="169">
        <f>'Procedentes UE'!J61</f>
        <v>3161.18</v>
      </c>
      <c r="H61" s="168">
        <f t="shared" si="14"/>
        <v>5161.95</v>
      </c>
      <c r="I61" s="169">
        <f t="shared" si="14"/>
        <v>3653.9</v>
      </c>
      <c r="J61" s="169">
        <f>'Procedentes de paises NOUE '!J61</f>
        <v>8815.86</v>
      </c>
      <c r="K61" s="168">
        <f t="shared" si="15"/>
        <v>7212.5</v>
      </c>
      <c r="L61" s="169">
        <f t="shared" si="15"/>
        <v>4764.54</v>
      </c>
      <c r="M61" s="87">
        <f>TOTAL!J61</f>
        <v>11977.04</v>
      </c>
      <c r="N61" s="25">
        <f>TOTAL!J61</f>
        <v>11977.04</v>
      </c>
      <c r="O61" s="25">
        <f t="shared" si="6"/>
        <v>-2.0000000000436557E-2</v>
      </c>
      <c r="P61" s="24"/>
    </row>
    <row r="62" spans="1:17" ht="15" customHeight="1">
      <c r="A62" s="25">
        <f>SUM(E62:F62)-G62</f>
        <v>-1.0000000000218279E-2</v>
      </c>
      <c r="B62" s="25">
        <f>H62+I62-J62</f>
        <v>0</v>
      </c>
      <c r="C62" s="25">
        <f t="shared" si="5"/>
        <v>-1.0000000002037268E-2</v>
      </c>
      <c r="D62" s="167" t="str">
        <f>'Procedentes UE'!B62</f>
        <v>Gipuzkoa</v>
      </c>
      <c r="E62" s="168">
        <f t="shared" si="13"/>
        <v>5306.63</v>
      </c>
      <c r="F62" s="169">
        <f t="shared" si="13"/>
        <v>2836.63</v>
      </c>
      <c r="G62" s="169">
        <f>'Procedentes UE'!J62</f>
        <v>8143.27</v>
      </c>
      <c r="H62" s="168">
        <f t="shared" si="14"/>
        <v>8075.45</v>
      </c>
      <c r="I62" s="169">
        <f t="shared" si="14"/>
        <v>8101.27</v>
      </c>
      <c r="J62" s="169">
        <f>'Procedentes de paises NOUE '!J62</f>
        <v>16176.72</v>
      </c>
      <c r="K62" s="168">
        <f t="shared" si="15"/>
        <v>13382.09</v>
      </c>
      <c r="L62" s="169">
        <f t="shared" si="15"/>
        <v>10937.9</v>
      </c>
      <c r="M62" s="87">
        <f>TOTAL!J62</f>
        <v>24320</v>
      </c>
      <c r="N62" s="25">
        <f>TOTAL!J62</f>
        <v>24320</v>
      </c>
      <c r="O62" s="25">
        <f t="shared" si="6"/>
        <v>-1.9999999996798579E-2</v>
      </c>
      <c r="P62" s="24"/>
    </row>
    <row r="63" spans="1:17" ht="15" customHeight="1">
      <c r="A63" s="25">
        <f>SUM(E63:F63)-G63</f>
        <v>0</v>
      </c>
      <c r="B63" s="25">
        <f>H63+I63-J63</f>
        <v>0</v>
      </c>
      <c r="C63" s="25">
        <f t="shared" si="5"/>
        <v>-9.9999999983992893E-3</v>
      </c>
      <c r="D63" s="167" t="str">
        <f>'Procedentes UE'!B63</f>
        <v>Bizkaia</v>
      </c>
      <c r="E63" s="168">
        <f t="shared" si="13"/>
        <v>5202.3599999999997</v>
      </c>
      <c r="F63" s="169">
        <f t="shared" si="13"/>
        <v>3813.5</v>
      </c>
      <c r="G63" s="169">
        <f>'Procedentes UE'!J63</f>
        <v>9015.86</v>
      </c>
      <c r="H63" s="168">
        <f t="shared" si="14"/>
        <v>11849.130000000001</v>
      </c>
      <c r="I63" s="169">
        <f t="shared" si="14"/>
        <v>10957.09</v>
      </c>
      <c r="J63" s="169">
        <f>'Procedentes de paises NOUE '!J63</f>
        <v>22806.22</v>
      </c>
      <c r="K63" s="168">
        <f t="shared" si="15"/>
        <v>17051.490000000002</v>
      </c>
      <c r="L63" s="169">
        <f t="shared" si="15"/>
        <v>14770.59</v>
      </c>
      <c r="M63" s="87">
        <f>TOTAL!J63</f>
        <v>31822.09</v>
      </c>
      <c r="N63" s="25">
        <f>TOTAL!J63</f>
        <v>31822.09</v>
      </c>
      <c r="O63" s="25">
        <f t="shared" si="6"/>
        <v>-9.9999999983992893E-3</v>
      </c>
      <c r="P63" s="24"/>
    </row>
    <row r="64" spans="1:17" ht="15" customHeight="1">
      <c r="A64" s="25">
        <f t="shared" si="0"/>
        <v>0</v>
      </c>
      <c r="B64" s="25">
        <f t="shared" si="4"/>
        <v>0</v>
      </c>
      <c r="C64" s="25">
        <f t="shared" si="5"/>
        <v>0</v>
      </c>
      <c r="D64" s="172" t="str">
        <f>'Procedentes UE'!B64</f>
        <v>PAÍS VASCO</v>
      </c>
      <c r="E64" s="173">
        <f t="shared" si="13"/>
        <v>12559.54</v>
      </c>
      <c r="F64" s="174">
        <f t="shared" si="13"/>
        <v>7760.77</v>
      </c>
      <c r="G64" s="174">
        <f>'Procedentes UE'!J64</f>
        <v>20320.310000000001</v>
      </c>
      <c r="H64" s="173">
        <f t="shared" si="14"/>
        <v>25086.54</v>
      </c>
      <c r="I64" s="174">
        <f t="shared" si="14"/>
        <v>22712.27</v>
      </c>
      <c r="J64" s="174">
        <f>'Procedentes de paises NOUE '!J64</f>
        <v>47798.81</v>
      </c>
      <c r="K64" s="173">
        <f t="shared" si="15"/>
        <v>37646.089999999997</v>
      </c>
      <c r="L64" s="174">
        <f t="shared" si="15"/>
        <v>30473.040000000001</v>
      </c>
      <c r="M64" s="175">
        <f>TOTAL!J64</f>
        <v>68119.13</v>
      </c>
      <c r="N64" s="25">
        <f>TOTAL!J64</f>
        <v>68119.13</v>
      </c>
      <c r="O64" s="25">
        <f t="shared" si="6"/>
        <v>-1.0000000009313226E-2</v>
      </c>
      <c r="P64" s="31">
        <f>SUM(M61:M63)</f>
        <v>68119.13</v>
      </c>
      <c r="Q64" s="151">
        <f>P64-M64</f>
        <v>0</v>
      </c>
    </row>
    <row r="65" spans="1:20" ht="15" customHeight="1">
      <c r="A65" s="25">
        <f t="shared" si="0"/>
        <v>0</v>
      </c>
      <c r="B65" s="25">
        <f t="shared" si="4"/>
        <v>0</v>
      </c>
      <c r="C65" s="25">
        <f t="shared" si="5"/>
        <v>0</v>
      </c>
      <c r="D65" s="176" t="str">
        <f>'Procedentes UE'!B65</f>
        <v>LA RIOJA</v>
      </c>
      <c r="E65" s="177">
        <f t="shared" si="13"/>
        <v>3930.22</v>
      </c>
      <c r="F65" s="178">
        <f t="shared" si="13"/>
        <v>3678.59</v>
      </c>
      <c r="G65" s="178">
        <f>'Procedentes UE'!J65</f>
        <v>7608.81</v>
      </c>
      <c r="H65" s="177">
        <f t="shared" si="14"/>
        <v>5094.13</v>
      </c>
      <c r="I65" s="178">
        <f t="shared" si="14"/>
        <v>3411</v>
      </c>
      <c r="J65" s="178">
        <f>'Procedentes de paises NOUE '!J65</f>
        <v>8505.1299999999992</v>
      </c>
      <c r="K65" s="177">
        <f t="shared" si="15"/>
        <v>9024.36</v>
      </c>
      <c r="L65" s="178">
        <f t="shared" si="15"/>
        <v>7089.59</v>
      </c>
      <c r="M65" s="179">
        <f>TOTAL!J65</f>
        <v>16113.95</v>
      </c>
      <c r="N65" s="25">
        <f>TOTAL!J65</f>
        <v>16113.95</v>
      </c>
      <c r="O65" s="25">
        <f t="shared" si="6"/>
        <v>-1.0000000000218279E-2</v>
      </c>
      <c r="P65" s="31">
        <f>M65</f>
        <v>16113.95</v>
      </c>
      <c r="Q65" s="151">
        <f>P65-M65</f>
        <v>0</v>
      </c>
    </row>
    <row r="66" spans="1:20" ht="15" customHeight="1">
      <c r="A66" s="25">
        <f t="shared" si="0"/>
        <v>-1.0000000000005116E-2</v>
      </c>
      <c r="B66" s="25">
        <f t="shared" si="4"/>
        <v>-9.9999999997635314E-3</v>
      </c>
      <c r="C66" s="25">
        <f t="shared" si="5"/>
        <v>-9.9999999997635314E-3</v>
      </c>
      <c r="D66" s="180" t="str">
        <f>'Procedentes UE'!B66</f>
        <v>CEUTA</v>
      </c>
      <c r="E66" s="181">
        <f t="shared" si="13"/>
        <v>44.54</v>
      </c>
      <c r="F66" s="182">
        <f t="shared" si="13"/>
        <v>24.13</v>
      </c>
      <c r="G66" s="182">
        <f>'Procedentes UE'!J66</f>
        <v>68.680000000000007</v>
      </c>
      <c r="H66" s="181">
        <f>H133</f>
        <v>1262.9000000000001</v>
      </c>
      <c r="I66" s="182">
        <f>I133</f>
        <v>2300.27</v>
      </c>
      <c r="J66" s="182">
        <f>'Procedentes de paises NOUE '!J66</f>
        <v>3563.18</v>
      </c>
      <c r="K66" s="181">
        <f>K133</f>
        <v>1307.45</v>
      </c>
      <c r="L66" s="182">
        <f>L133</f>
        <v>2324.4</v>
      </c>
      <c r="M66" s="183">
        <f>TOTAL!J66</f>
        <v>3631.86</v>
      </c>
      <c r="N66" s="25">
        <f>TOTAL!J66</f>
        <v>3631.86</v>
      </c>
      <c r="O66" s="25">
        <f t="shared" si="6"/>
        <v>-1.999999999998181E-2</v>
      </c>
      <c r="P66" s="24">
        <f>M66</f>
        <v>3631.86</v>
      </c>
      <c r="Q66" s="151">
        <f>P66-M66</f>
        <v>0</v>
      </c>
    </row>
    <row r="67" spans="1:20" ht="15" customHeight="1">
      <c r="A67" s="25">
        <f t="shared" si="0"/>
        <v>0</v>
      </c>
      <c r="B67" s="25">
        <f t="shared" si="4"/>
        <v>0</v>
      </c>
      <c r="C67" s="25">
        <f t="shared" si="5"/>
        <v>0</v>
      </c>
      <c r="D67" s="167" t="str">
        <f>'Procedentes UE'!B67</f>
        <v>MELILLA</v>
      </c>
      <c r="E67" s="168">
        <f t="shared" si="13"/>
        <v>107.27</v>
      </c>
      <c r="F67" s="169">
        <f t="shared" si="13"/>
        <v>44.27</v>
      </c>
      <c r="G67" s="169">
        <f>'Procedentes UE'!J67</f>
        <v>151.54</v>
      </c>
      <c r="H67" s="168">
        <f>H134</f>
        <v>2550.4</v>
      </c>
      <c r="I67" s="169">
        <f>I134</f>
        <v>2400</v>
      </c>
      <c r="J67" s="169">
        <f>'Procedentes de paises NOUE '!J67</f>
        <v>4950.3999999999996</v>
      </c>
      <c r="K67" s="168">
        <f>K134</f>
        <v>2657.68</v>
      </c>
      <c r="L67" s="169">
        <f>L134</f>
        <v>2444.27</v>
      </c>
      <c r="M67" s="87">
        <f>TOTAL!J67</f>
        <v>5101.95</v>
      </c>
      <c r="N67" s="25">
        <f>TOTAL!J67</f>
        <v>5101.95</v>
      </c>
      <c r="O67" s="25">
        <f t="shared" si="6"/>
        <v>-9.999999999308784E-3</v>
      </c>
      <c r="P67" s="24">
        <f>M67</f>
        <v>5101.95</v>
      </c>
      <c r="Q67" s="151">
        <f>P67-M67</f>
        <v>0</v>
      </c>
    </row>
    <row r="68" spans="1:20" ht="15" customHeight="1">
      <c r="A68" s="25">
        <f t="shared" si="0"/>
        <v>-1.0000000009313226E-2</v>
      </c>
      <c r="B68" s="25">
        <f t="shared" si="4"/>
        <v>-1.0000000242143869E-2</v>
      </c>
      <c r="C68" s="25">
        <f t="shared" si="5"/>
        <v>-2.0000000018626451E-2</v>
      </c>
      <c r="D68" s="184" t="str">
        <f>'Procedentes UE'!B68</f>
        <v>TOTAL</v>
      </c>
      <c r="E68" s="185">
        <f t="shared" si="13"/>
        <v>417260.54</v>
      </c>
      <c r="F68" s="186">
        <f t="shared" si="13"/>
        <v>362897.31</v>
      </c>
      <c r="G68" s="186">
        <f>'Procedentes UE'!J68</f>
        <v>780157.86</v>
      </c>
      <c r="H68" s="185">
        <f>H135</f>
        <v>744730.17999999993</v>
      </c>
      <c r="I68" s="186">
        <f>I135-0.5</f>
        <v>549040.80999999994</v>
      </c>
      <c r="J68" s="116">
        <f>'Procedentes de paises NOUE '!J68</f>
        <v>1293771</v>
      </c>
      <c r="K68" s="185">
        <f>E68+H68</f>
        <v>1161990.72</v>
      </c>
      <c r="L68" s="186">
        <f>F68+I68</f>
        <v>911938.11999999988</v>
      </c>
      <c r="M68" s="116">
        <f>G68+J68</f>
        <v>2073928.8599999999</v>
      </c>
      <c r="N68" s="25">
        <f>TOTAL!J68</f>
        <v>2073929.36</v>
      </c>
      <c r="O68" s="25">
        <f t="shared" si="6"/>
        <v>-2.0000000018626451E-2</v>
      </c>
      <c r="P68" s="39"/>
      <c r="T68" s="187">
        <f>K68/M68</f>
        <v>0.56028475345099349</v>
      </c>
    </row>
    <row r="69" spans="1:20" hidden="1">
      <c r="A69" s="188">
        <f>SUM(A6:A68)</f>
        <v>-0.31999999999153772</v>
      </c>
      <c r="B69" s="188">
        <f>SUM(B6:B68)</f>
        <v>-0.22000000023604116</v>
      </c>
      <c r="C69" s="188">
        <f>SUM(C6:C68)</f>
        <v>-0.31999999998970452</v>
      </c>
      <c r="H69" s="189"/>
      <c r="I69" s="40" t="s">
        <v>102</v>
      </c>
      <c r="K69" s="190">
        <f>E68+H68</f>
        <v>1161990.72</v>
      </c>
      <c r="L69" s="190">
        <f>F68+I68</f>
        <v>911938.11999999988</v>
      </c>
      <c r="N69" s="25"/>
      <c r="T69" s="187">
        <f>G68/M68</f>
        <v>0.37617387705381566</v>
      </c>
    </row>
    <row r="70" spans="1:20" hidden="1">
      <c r="E70" s="43">
        <f>E67+E66+E65+E64+E60+E59+E58+E57+E52+E49+E45+E40+E34+E24+E23+E20+E19+E18+E14</f>
        <v>417260.4599999999</v>
      </c>
      <c r="F70" s="43">
        <f t="shared" ref="F70:M70" si="16">F67+F66+F65+F64+F60+F59+F58+F57+F52+F49+F45+F40+F34+F24+F23+F20+F19+F18+F14</f>
        <v>362897.23</v>
      </c>
      <c r="G70" s="43">
        <f t="shared" si="16"/>
        <v>780157.77</v>
      </c>
      <c r="H70" s="43">
        <f t="shared" si="16"/>
        <v>744730.09</v>
      </c>
      <c r="I70" s="43">
        <f t="shared" si="16"/>
        <v>549041.27</v>
      </c>
      <c r="J70" s="43">
        <f t="shared" si="16"/>
        <v>1293771.4099999999</v>
      </c>
      <c r="K70" s="43">
        <f t="shared" si="16"/>
        <v>1161990.6400000001</v>
      </c>
      <c r="L70" s="43">
        <f t="shared" si="16"/>
        <v>911938.54999999993</v>
      </c>
      <c r="M70" s="43">
        <f t="shared" si="16"/>
        <v>2073929.2799999998</v>
      </c>
      <c r="N70" s="25">
        <f>SUM(K68:L68)</f>
        <v>2073928.8399999999</v>
      </c>
      <c r="P70" s="43">
        <f>SUM(P6:P67)</f>
        <v>2073929.1500000001</v>
      </c>
    </row>
    <row r="71" spans="1:20" hidden="1">
      <c r="E71" s="43"/>
      <c r="F71" s="43"/>
      <c r="G71" s="43">
        <f>[4]Hoja2!$J$7</f>
        <v>780157.86</v>
      </c>
      <c r="H71" s="43"/>
      <c r="I71" s="43"/>
      <c r="J71" s="43"/>
      <c r="K71" s="43"/>
      <c r="L71" s="43"/>
      <c r="M71" s="43"/>
    </row>
    <row r="72" spans="1:20" hidden="1">
      <c r="D72" s="191"/>
      <c r="E72" s="192"/>
      <c r="F72" s="192"/>
      <c r="G72" s="193">
        <f>SUM(E68:F68)</f>
        <v>780157.85</v>
      </c>
      <c r="I72" s="145">
        <f>J68/M68</f>
        <v>0.62382612294618445</v>
      </c>
      <c r="J72" s="193">
        <f>SUM(H68:I68)</f>
        <v>1293770.9899999998</v>
      </c>
      <c r="K72" s="145">
        <f>K68/M68</f>
        <v>0.56028475345099349</v>
      </c>
      <c r="L72" s="145">
        <f>L68/M68</f>
        <v>0.43971523690547415</v>
      </c>
      <c r="N72" s="194" t="s">
        <v>103</v>
      </c>
      <c r="O72" s="194" t="s">
        <v>104</v>
      </c>
    </row>
    <row r="73" spans="1:20" ht="13.5" hidden="1" thickTop="1">
      <c r="D73" s="195" t="s">
        <v>27</v>
      </c>
      <c r="E73" s="192">
        <f>E137+(G137*50%)</f>
        <v>9186.77</v>
      </c>
      <c r="F73" s="192">
        <f>F137+(G137*50%)</f>
        <v>8449</v>
      </c>
      <c r="G73" s="145"/>
      <c r="H73" s="192">
        <f>H137+(J137*50%)</f>
        <v>33981.68</v>
      </c>
      <c r="I73" s="192">
        <f>I137+(J137*50%)</f>
        <v>14730.45</v>
      </c>
      <c r="J73" s="145"/>
      <c r="K73" s="192">
        <f>K137+(M137*50%)</f>
        <v>43168.45</v>
      </c>
      <c r="L73" s="192">
        <f>L137+(M137*50%)</f>
        <v>23179.45</v>
      </c>
      <c r="M73" s="192"/>
      <c r="N73" s="187">
        <f>K68/M68</f>
        <v>0.56028475345099349</v>
      </c>
      <c r="O73" s="187">
        <f>J68/M68</f>
        <v>0.62382612294618445</v>
      </c>
    </row>
    <row r="74" spans="1:20" hidden="1">
      <c r="D74" s="196" t="s">
        <v>28</v>
      </c>
      <c r="E74" s="192">
        <f t="shared" ref="E74:E135" si="17">E138+(G138*50%)</f>
        <v>1939.45</v>
      </c>
      <c r="F74" s="192">
        <f t="shared" ref="F74:F135" si="18">F138+(G138*50%)</f>
        <v>1571</v>
      </c>
      <c r="G74" s="192"/>
      <c r="H74" s="192">
        <f t="shared" ref="H74:H135" si="19">H138+(J138*50%)</f>
        <v>4581.95</v>
      </c>
      <c r="I74" s="192">
        <f t="shared" ref="I74:I135" si="20">I138+(J138*50%)</f>
        <v>3419.68</v>
      </c>
      <c r="J74" s="197"/>
      <c r="K74" s="192">
        <f t="shared" ref="K74:K135" si="21">K138+(M138*50%)</f>
        <v>6521.4</v>
      </c>
      <c r="L74" s="192">
        <f t="shared" ref="L74:L135" si="22">L138+(M138*50%)</f>
        <v>4990.68</v>
      </c>
      <c r="M74" s="192"/>
      <c r="N74" s="187">
        <f>L68/M68</f>
        <v>0.43971523690547415</v>
      </c>
      <c r="O74" s="187">
        <f>G68/M68</f>
        <v>0.37617387705381566</v>
      </c>
      <c r="P74" s="194"/>
      <c r="Q74" s="198">
        <f>E67+H67</f>
        <v>2657.67</v>
      </c>
      <c r="R74" s="198">
        <f>F67+I67</f>
        <v>2444.27</v>
      </c>
      <c r="S74" s="198">
        <f>G67+J67</f>
        <v>5101.9399999999996</v>
      </c>
    </row>
    <row r="75" spans="1:20" hidden="1">
      <c r="D75" s="196" t="s">
        <v>29</v>
      </c>
      <c r="E75" s="192">
        <f t="shared" si="17"/>
        <v>1793</v>
      </c>
      <c r="F75" s="192">
        <f t="shared" si="18"/>
        <v>1362.81</v>
      </c>
      <c r="G75" s="192"/>
      <c r="H75" s="192">
        <f t="shared" si="19"/>
        <v>2415.7199999999998</v>
      </c>
      <c r="I75" s="192">
        <f t="shared" si="20"/>
        <v>2170.36</v>
      </c>
      <c r="J75" s="197"/>
      <c r="K75" s="192">
        <f t="shared" si="21"/>
        <v>4208.72</v>
      </c>
      <c r="L75" s="192">
        <f t="shared" si="22"/>
        <v>3533.18</v>
      </c>
      <c r="M75" s="192"/>
      <c r="N75" s="199">
        <f>SUM(N73:N74)</f>
        <v>0.99999999035646758</v>
      </c>
      <c r="O75" s="199">
        <f>SUM(O73:O74)</f>
        <v>1</v>
      </c>
      <c r="P75" s="187"/>
      <c r="Q75" s="198">
        <f>SUM(E67:F67)</f>
        <v>151.54</v>
      </c>
      <c r="R75" s="198">
        <f>SUM(H67:I67)</f>
        <v>4950.3999999999996</v>
      </c>
      <c r="S75" s="198">
        <f>SUM(K67:L67)</f>
        <v>5101.95</v>
      </c>
    </row>
    <row r="76" spans="1:20" hidden="1">
      <c r="D76" s="200" t="s">
        <v>30</v>
      </c>
      <c r="E76" s="192">
        <f t="shared" si="17"/>
        <v>3776.54</v>
      </c>
      <c r="F76" s="192">
        <f t="shared" si="18"/>
        <v>3465.81</v>
      </c>
      <c r="G76" s="201"/>
      <c r="H76" s="192">
        <f t="shared" si="19"/>
        <v>7755.86</v>
      </c>
      <c r="I76" s="192">
        <f t="shared" si="20"/>
        <v>5389.9</v>
      </c>
      <c r="J76" s="197"/>
      <c r="K76" s="192">
        <f t="shared" si="21"/>
        <v>11532.4</v>
      </c>
      <c r="L76" s="192">
        <f t="shared" si="22"/>
        <v>8855.7199999999993</v>
      </c>
      <c r="M76" s="201"/>
      <c r="N76" s="202" t="e">
        <f>EVOLUCION!#REF!</f>
        <v>#REF!</v>
      </c>
      <c r="P76" s="187"/>
      <c r="Q76" s="187"/>
    </row>
    <row r="77" spans="1:20" hidden="1">
      <c r="D77" s="196" t="s">
        <v>31</v>
      </c>
      <c r="E77" s="192">
        <f t="shared" si="17"/>
        <v>11942.22</v>
      </c>
      <c r="F77" s="192">
        <f t="shared" si="18"/>
        <v>20387.95</v>
      </c>
      <c r="G77" s="192"/>
      <c r="H77" s="192">
        <f t="shared" si="19"/>
        <v>12965.13</v>
      </c>
      <c r="I77" s="192">
        <f t="shared" si="20"/>
        <v>11984</v>
      </c>
      <c r="J77" s="197"/>
      <c r="K77" s="192">
        <f t="shared" si="21"/>
        <v>24907.360000000001</v>
      </c>
      <c r="L77" s="192">
        <f t="shared" si="22"/>
        <v>32371.95</v>
      </c>
      <c r="M77" s="192"/>
      <c r="N77" s="203" t="e">
        <f>EVOLUCION!#REF!</f>
        <v>#REF!</v>
      </c>
      <c r="P77" s="187"/>
      <c r="Q77" s="187"/>
    </row>
    <row r="78" spans="1:20" hidden="1">
      <c r="D78" s="196" t="s">
        <v>32</v>
      </c>
      <c r="E78" s="192">
        <f t="shared" si="17"/>
        <v>775</v>
      </c>
      <c r="F78" s="192">
        <f t="shared" si="18"/>
        <v>573.67999999999995</v>
      </c>
      <c r="G78" s="192"/>
      <c r="H78" s="192">
        <f t="shared" si="19"/>
        <v>2781.63</v>
      </c>
      <c r="I78" s="192">
        <f t="shared" si="20"/>
        <v>1433.72</v>
      </c>
      <c r="J78" s="197"/>
      <c r="K78" s="192">
        <f t="shared" si="21"/>
        <v>3556.63</v>
      </c>
      <c r="L78" s="192">
        <f t="shared" si="22"/>
        <v>2007.4</v>
      </c>
      <c r="M78" s="192"/>
    </row>
    <row r="79" spans="1:20" hidden="1">
      <c r="D79" s="196" t="s">
        <v>33</v>
      </c>
      <c r="E79" s="192">
        <f t="shared" si="17"/>
        <v>14393.45</v>
      </c>
      <c r="F79" s="192">
        <f t="shared" si="18"/>
        <v>13221.36</v>
      </c>
      <c r="G79" s="192"/>
      <c r="H79" s="192">
        <f t="shared" si="19"/>
        <v>23412.5</v>
      </c>
      <c r="I79" s="192">
        <f t="shared" si="20"/>
        <v>22034.68</v>
      </c>
      <c r="J79" s="197"/>
      <c r="K79" s="192">
        <f t="shared" si="21"/>
        <v>37805.949999999997</v>
      </c>
      <c r="L79" s="192">
        <f t="shared" si="22"/>
        <v>35256.04</v>
      </c>
      <c r="M79" s="192"/>
    </row>
    <row r="80" spans="1:20" hidden="1">
      <c r="D80" s="196" t="s">
        <v>34</v>
      </c>
      <c r="E80" s="192">
        <f t="shared" si="17"/>
        <v>5786.04</v>
      </c>
      <c r="F80" s="192">
        <f t="shared" si="18"/>
        <v>4311.22</v>
      </c>
      <c r="G80" s="192"/>
      <c r="H80" s="192">
        <f t="shared" si="19"/>
        <v>10128.59</v>
      </c>
      <c r="I80" s="192">
        <f t="shared" si="20"/>
        <v>9135.68</v>
      </c>
      <c r="J80" s="197"/>
      <c r="K80" s="192">
        <f t="shared" si="21"/>
        <v>15914.63</v>
      </c>
      <c r="L80" s="192">
        <f t="shared" si="22"/>
        <v>13446.9</v>
      </c>
      <c r="M80" s="192"/>
    </row>
    <row r="81" spans="4:13" hidden="1">
      <c r="D81" s="200" t="s">
        <v>35</v>
      </c>
      <c r="E81" s="192">
        <f t="shared" si="17"/>
        <v>49592.5</v>
      </c>
      <c r="F81" s="192">
        <f t="shared" si="18"/>
        <v>53342.86</v>
      </c>
      <c r="G81" s="201"/>
      <c r="H81" s="192">
        <f t="shared" si="19"/>
        <v>98023.09</v>
      </c>
      <c r="I81" s="192">
        <f t="shared" si="20"/>
        <v>70298.5</v>
      </c>
      <c r="J81" s="197"/>
      <c r="K81" s="192">
        <f t="shared" si="21"/>
        <v>147615.59</v>
      </c>
      <c r="L81" s="192">
        <f t="shared" si="22"/>
        <v>123641.36</v>
      </c>
      <c r="M81" s="201"/>
    </row>
    <row r="82" spans="4:13" hidden="1">
      <c r="D82" s="196" t="s">
        <v>36</v>
      </c>
      <c r="E82" s="192">
        <f t="shared" si="17"/>
        <v>3987.9</v>
      </c>
      <c r="F82" s="192">
        <f t="shared" si="18"/>
        <v>2961.9</v>
      </c>
      <c r="G82" s="192"/>
      <c r="H82" s="192">
        <f t="shared" si="19"/>
        <v>5084.3599999999997</v>
      </c>
      <c r="I82" s="192">
        <f t="shared" si="20"/>
        <v>1982</v>
      </c>
      <c r="J82" s="204"/>
      <c r="K82" s="192">
        <f t="shared" si="21"/>
        <v>9072.27</v>
      </c>
      <c r="L82" s="192">
        <f t="shared" si="22"/>
        <v>4943.8999999999996</v>
      </c>
      <c r="M82" s="192"/>
    </row>
    <row r="83" spans="4:13" hidden="1">
      <c r="D83" s="196" t="s">
        <v>37</v>
      </c>
      <c r="E83" s="192">
        <f t="shared" si="17"/>
        <v>2146.13</v>
      </c>
      <c r="F83" s="192">
        <f t="shared" si="18"/>
        <v>1533.45</v>
      </c>
      <c r="G83" s="192"/>
      <c r="H83" s="192">
        <f t="shared" si="19"/>
        <v>2187.5</v>
      </c>
      <c r="I83" s="192">
        <f t="shared" si="20"/>
        <v>797.54</v>
      </c>
      <c r="J83" s="204"/>
      <c r="K83" s="192">
        <f t="shared" si="21"/>
        <v>4333.63</v>
      </c>
      <c r="L83" s="192">
        <f t="shared" si="22"/>
        <v>2331</v>
      </c>
      <c r="M83" s="192"/>
    </row>
    <row r="84" spans="4:13" hidden="1">
      <c r="D84" s="196" t="s">
        <v>38</v>
      </c>
      <c r="E84" s="192">
        <f t="shared" si="17"/>
        <v>13475.81</v>
      </c>
      <c r="F84" s="192">
        <f t="shared" si="18"/>
        <v>11788.9</v>
      </c>
      <c r="G84" s="192"/>
      <c r="H84" s="192">
        <f t="shared" si="19"/>
        <v>15605.63</v>
      </c>
      <c r="I84" s="192">
        <f t="shared" si="20"/>
        <v>11178.13</v>
      </c>
      <c r="J84" s="204"/>
      <c r="K84" s="192">
        <f t="shared" si="21"/>
        <v>29081.45</v>
      </c>
      <c r="L84" s="192">
        <f t="shared" si="22"/>
        <v>22967.040000000001</v>
      </c>
      <c r="M84" s="192"/>
    </row>
    <row r="85" spans="4:13" hidden="1">
      <c r="D85" s="196" t="s">
        <v>39</v>
      </c>
      <c r="E85" s="192">
        <f t="shared" si="17"/>
        <v>19609.86</v>
      </c>
      <c r="F85" s="192">
        <f t="shared" si="18"/>
        <v>16284.27</v>
      </c>
      <c r="G85" s="192"/>
      <c r="H85" s="192">
        <f t="shared" si="19"/>
        <v>22877.5</v>
      </c>
      <c r="I85" s="192">
        <f t="shared" si="20"/>
        <v>13957.68</v>
      </c>
      <c r="J85" s="204"/>
      <c r="K85" s="192">
        <f t="shared" si="21"/>
        <v>42487.360000000001</v>
      </c>
      <c r="L85" s="192">
        <f t="shared" si="22"/>
        <v>30241.95</v>
      </c>
      <c r="M85" s="192"/>
    </row>
    <row r="86" spans="4:13" hidden="1">
      <c r="D86" s="200" t="s">
        <v>40</v>
      </c>
      <c r="E86" s="192">
        <f t="shared" si="17"/>
        <v>2700.22</v>
      </c>
      <c r="F86" s="192">
        <f t="shared" si="18"/>
        <v>2780.9</v>
      </c>
      <c r="G86" s="201"/>
      <c r="H86" s="192">
        <f t="shared" si="19"/>
        <v>4356.72</v>
      </c>
      <c r="I86" s="192">
        <f t="shared" si="20"/>
        <v>4501.5</v>
      </c>
      <c r="J86" s="204"/>
      <c r="K86" s="192">
        <f t="shared" si="21"/>
        <v>7056.95</v>
      </c>
      <c r="L86" s="192">
        <f t="shared" si="22"/>
        <v>7282.4</v>
      </c>
      <c r="M86" s="201"/>
    </row>
    <row r="87" spans="4:13" hidden="1">
      <c r="D87" s="196" t="s">
        <v>41</v>
      </c>
      <c r="E87" s="192">
        <f t="shared" si="17"/>
        <v>19514.54</v>
      </c>
      <c r="F87" s="192">
        <f t="shared" si="18"/>
        <v>16815.22</v>
      </c>
      <c r="G87" s="192"/>
      <c r="H87" s="192">
        <f t="shared" si="19"/>
        <v>27935.54</v>
      </c>
      <c r="I87" s="192">
        <f t="shared" si="20"/>
        <v>15813.18</v>
      </c>
      <c r="J87" s="204"/>
      <c r="K87" s="192">
        <f t="shared" si="21"/>
        <v>47450.09</v>
      </c>
      <c r="L87" s="192">
        <f t="shared" si="22"/>
        <v>32628.400000000001</v>
      </c>
      <c r="M87" s="192"/>
    </row>
    <row r="88" spans="4:13" hidden="1">
      <c r="D88" s="196" t="s">
        <v>42</v>
      </c>
      <c r="E88" s="192">
        <f t="shared" si="17"/>
        <v>11406.18</v>
      </c>
      <c r="F88" s="192">
        <f t="shared" si="18"/>
        <v>11057.31</v>
      </c>
      <c r="G88" s="192"/>
      <c r="H88" s="192">
        <f t="shared" si="19"/>
        <v>16424.54</v>
      </c>
      <c r="I88" s="192">
        <f t="shared" si="20"/>
        <v>12467.27</v>
      </c>
      <c r="J88" s="197"/>
      <c r="K88" s="192">
        <f t="shared" si="21"/>
        <v>27830.720000000001</v>
      </c>
      <c r="L88" s="192">
        <f t="shared" si="22"/>
        <v>23524.59</v>
      </c>
      <c r="M88" s="192"/>
    </row>
    <row r="89" spans="4:13" hidden="1">
      <c r="D89" s="196" t="s">
        <v>43</v>
      </c>
      <c r="E89" s="192">
        <f t="shared" si="17"/>
        <v>11494</v>
      </c>
      <c r="F89" s="192">
        <f t="shared" si="18"/>
        <v>10710.45</v>
      </c>
      <c r="G89" s="192"/>
      <c r="H89" s="192">
        <f t="shared" si="19"/>
        <v>13254.59</v>
      </c>
      <c r="I89" s="192">
        <f t="shared" si="20"/>
        <v>11341.04</v>
      </c>
      <c r="J89" s="197"/>
      <c r="K89" s="192">
        <f t="shared" si="21"/>
        <v>24748.59</v>
      </c>
      <c r="L89" s="192">
        <f t="shared" si="22"/>
        <v>22051.5</v>
      </c>
      <c r="M89" s="192"/>
    </row>
    <row r="90" spans="4:13" hidden="1">
      <c r="D90" s="196" t="s">
        <v>44</v>
      </c>
      <c r="E90" s="192">
        <f t="shared" si="17"/>
        <v>22900.18</v>
      </c>
      <c r="F90" s="192">
        <f t="shared" si="18"/>
        <v>21767.77</v>
      </c>
      <c r="G90" s="192"/>
      <c r="H90" s="192">
        <f t="shared" si="19"/>
        <v>29679.13</v>
      </c>
      <c r="I90" s="192">
        <f t="shared" si="20"/>
        <v>23808.31</v>
      </c>
      <c r="J90" s="197"/>
      <c r="K90" s="192">
        <f t="shared" si="21"/>
        <v>52579.31</v>
      </c>
      <c r="L90" s="192">
        <f t="shared" si="22"/>
        <v>45576.09</v>
      </c>
      <c r="M90" s="192"/>
    </row>
    <row r="91" spans="4:13" hidden="1">
      <c r="D91" s="196" t="s">
        <v>45</v>
      </c>
      <c r="E91" s="192">
        <f t="shared" si="17"/>
        <v>2359.36</v>
      </c>
      <c r="F91" s="192">
        <f t="shared" si="18"/>
        <v>1736.18</v>
      </c>
      <c r="G91" s="192"/>
      <c r="H91" s="192">
        <f t="shared" si="19"/>
        <v>4143.8599999999997</v>
      </c>
      <c r="I91" s="192">
        <f t="shared" si="20"/>
        <v>3893.27</v>
      </c>
      <c r="J91" s="197"/>
      <c r="K91" s="192">
        <f t="shared" si="21"/>
        <v>6503.22</v>
      </c>
      <c r="L91" s="192">
        <f t="shared" si="22"/>
        <v>5629.45</v>
      </c>
      <c r="M91" s="192"/>
    </row>
    <row r="92" spans="4:13" hidden="1">
      <c r="D92" s="196" t="s">
        <v>46</v>
      </c>
      <c r="E92" s="192">
        <f t="shared" si="17"/>
        <v>756.22</v>
      </c>
      <c r="F92" s="192">
        <f t="shared" si="18"/>
        <v>688.81</v>
      </c>
      <c r="G92" s="192"/>
      <c r="H92" s="192">
        <f t="shared" si="19"/>
        <v>950.81</v>
      </c>
      <c r="I92" s="192">
        <f t="shared" si="20"/>
        <v>773.4</v>
      </c>
      <c r="J92" s="197"/>
      <c r="K92" s="192">
        <f t="shared" si="21"/>
        <v>1707.04</v>
      </c>
      <c r="L92" s="192">
        <f t="shared" si="22"/>
        <v>1462.22</v>
      </c>
      <c r="M92" s="192"/>
    </row>
    <row r="93" spans="4:13" hidden="1">
      <c r="D93" s="196" t="s">
        <v>47</v>
      </c>
      <c r="E93" s="192">
        <f t="shared" si="17"/>
        <v>4130.3599999999997</v>
      </c>
      <c r="F93" s="192">
        <f t="shared" si="18"/>
        <v>3042.13</v>
      </c>
      <c r="G93" s="192"/>
      <c r="H93" s="192">
        <f t="shared" si="19"/>
        <v>3106.18</v>
      </c>
      <c r="I93" s="192">
        <f t="shared" si="20"/>
        <v>2049.04</v>
      </c>
      <c r="J93" s="197"/>
      <c r="K93" s="192">
        <f t="shared" si="21"/>
        <v>7236.54</v>
      </c>
      <c r="L93" s="192">
        <f t="shared" si="22"/>
        <v>5091.18</v>
      </c>
      <c r="M93" s="192"/>
    </row>
    <row r="94" spans="4:13" hidden="1">
      <c r="D94" s="196" t="s">
        <v>48</v>
      </c>
      <c r="E94" s="192">
        <f t="shared" si="17"/>
        <v>1596.54</v>
      </c>
      <c r="F94" s="192">
        <f t="shared" si="18"/>
        <v>1105.45</v>
      </c>
      <c r="G94" s="192"/>
      <c r="H94" s="192">
        <f t="shared" si="19"/>
        <v>2324.77</v>
      </c>
      <c r="I94" s="192">
        <f t="shared" si="20"/>
        <v>2141.04</v>
      </c>
      <c r="J94" s="197"/>
      <c r="K94" s="192">
        <f t="shared" si="21"/>
        <v>3921.31</v>
      </c>
      <c r="L94" s="192">
        <f t="shared" si="22"/>
        <v>3246.5</v>
      </c>
      <c r="M94" s="192"/>
    </row>
    <row r="95" spans="4:13" hidden="1">
      <c r="D95" s="200" t="s">
        <v>49</v>
      </c>
      <c r="E95" s="192">
        <f t="shared" si="17"/>
        <v>682.72</v>
      </c>
      <c r="F95" s="192">
        <f t="shared" si="18"/>
        <v>479.86</v>
      </c>
      <c r="G95" s="201"/>
      <c r="H95" s="192">
        <f t="shared" si="19"/>
        <v>1104.04</v>
      </c>
      <c r="I95" s="192">
        <f t="shared" si="20"/>
        <v>833.72</v>
      </c>
      <c r="J95" s="197"/>
      <c r="K95" s="192">
        <f t="shared" si="21"/>
        <v>1786.77</v>
      </c>
      <c r="L95" s="192">
        <f t="shared" si="22"/>
        <v>1313.59</v>
      </c>
      <c r="M95" s="201"/>
    </row>
    <row r="96" spans="4:13" hidden="1">
      <c r="D96" s="200" t="s">
        <v>50</v>
      </c>
      <c r="E96" s="192">
        <f t="shared" si="17"/>
        <v>1133.68</v>
      </c>
      <c r="F96" s="192">
        <f t="shared" si="18"/>
        <v>786.04</v>
      </c>
      <c r="G96" s="201"/>
      <c r="H96" s="192">
        <f t="shared" si="19"/>
        <v>1693.31</v>
      </c>
      <c r="I96" s="192">
        <f t="shared" si="20"/>
        <v>1495.22</v>
      </c>
      <c r="J96" s="197"/>
      <c r="K96" s="192">
        <f t="shared" si="21"/>
        <v>2827</v>
      </c>
      <c r="L96" s="192">
        <f t="shared" si="22"/>
        <v>2281.27</v>
      </c>
      <c r="M96" s="201"/>
    </row>
    <row r="97" spans="4:13" hidden="1">
      <c r="D97" s="200" t="s">
        <v>51</v>
      </c>
      <c r="E97" s="192">
        <f t="shared" si="17"/>
        <v>2489.54</v>
      </c>
      <c r="F97" s="192">
        <f t="shared" si="18"/>
        <v>2267.77</v>
      </c>
      <c r="G97" s="201"/>
      <c r="H97" s="192">
        <f t="shared" si="19"/>
        <v>1786.5</v>
      </c>
      <c r="I97" s="192">
        <f t="shared" si="20"/>
        <v>1209.72</v>
      </c>
      <c r="J97" s="197"/>
      <c r="K97" s="192">
        <f t="shared" si="21"/>
        <v>4276.04</v>
      </c>
      <c r="L97" s="192">
        <f t="shared" si="22"/>
        <v>3477.5</v>
      </c>
      <c r="M97" s="201"/>
    </row>
    <row r="98" spans="4:13" hidden="1">
      <c r="D98" s="200" t="s">
        <v>52</v>
      </c>
      <c r="E98" s="192">
        <f t="shared" si="17"/>
        <v>1294.04</v>
      </c>
      <c r="F98" s="192">
        <f t="shared" si="18"/>
        <v>737.45</v>
      </c>
      <c r="G98" s="201"/>
      <c r="H98" s="192">
        <f t="shared" si="19"/>
        <v>1253.45</v>
      </c>
      <c r="I98" s="192">
        <f t="shared" si="20"/>
        <v>807.54</v>
      </c>
      <c r="J98" s="197"/>
      <c r="K98" s="192">
        <f t="shared" si="21"/>
        <v>2547.5</v>
      </c>
      <c r="L98" s="192">
        <f t="shared" si="22"/>
        <v>1545</v>
      </c>
      <c r="M98" s="201"/>
    </row>
    <row r="99" spans="4:13" hidden="1">
      <c r="D99" s="200" t="s">
        <v>53</v>
      </c>
      <c r="E99" s="192">
        <f t="shared" si="17"/>
        <v>3489.36</v>
      </c>
      <c r="F99" s="192">
        <f t="shared" si="18"/>
        <v>2752.72</v>
      </c>
      <c r="G99" s="201"/>
      <c r="H99" s="192">
        <f t="shared" si="19"/>
        <v>3213.45</v>
      </c>
      <c r="I99" s="192">
        <f t="shared" si="20"/>
        <v>2589.7199999999998</v>
      </c>
      <c r="J99" s="197"/>
      <c r="K99" s="192">
        <f t="shared" si="21"/>
        <v>6702.81</v>
      </c>
      <c r="L99" s="192">
        <f t="shared" si="22"/>
        <v>5342.45</v>
      </c>
      <c r="M99" s="201"/>
    </row>
    <row r="100" spans="4:13" hidden="1">
      <c r="D100" s="196" t="s">
        <v>54</v>
      </c>
      <c r="E100" s="192">
        <f t="shared" si="17"/>
        <v>709.4</v>
      </c>
      <c r="F100" s="192">
        <f t="shared" si="18"/>
        <v>581.49</v>
      </c>
      <c r="G100" s="192"/>
      <c r="H100" s="192">
        <f t="shared" si="19"/>
        <v>511.36</v>
      </c>
      <c r="I100" s="192">
        <f t="shared" si="20"/>
        <v>464.72</v>
      </c>
      <c r="J100" s="197"/>
      <c r="K100" s="192">
        <f t="shared" si="21"/>
        <v>1220.77</v>
      </c>
      <c r="L100" s="192">
        <f t="shared" si="22"/>
        <v>1046.22</v>
      </c>
      <c r="M100" s="192"/>
    </row>
    <row r="101" spans="4:13" hidden="1">
      <c r="D101" s="196" t="s">
        <v>90</v>
      </c>
      <c r="E101" s="192">
        <f t="shared" si="17"/>
        <v>16281.9</v>
      </c>
      <c r="F101" s="192">
        <f t="shared" si="18"/>
        <v>12441.77</v>
      </c>
      <c r="G101" s="192"/>
      <c r="H101" s="192">
        <f t="shared" si="19"/>
        <v>15943.9</v>
      </c>
      <c r="I101" s="192">
        <f t="shared" si="20"/>
        <v>12364.18</v>
      </c>
      <c r="J101" s="197"/>
      <c r="K101" s="192">
        <f t="shared" si="21"/>
        <v>32225.81</v>
      </c>
      <c r="L101" s="192">
        <f t="shared" si="22"/>
        <v>24805.95</v>
      </c>
      <c r="M101" s="192"/>
    </row>
    <row r="102" spans="4:13" hidden="1">
      <c r="D102" s="196" t="s">
        <v>56</v>
      </c>
      <c r="E102" s="192">
        <f t="shared" si="17"/>
        <v>2727.18</v>
      </c>
      <c r="F102" s="192">
        <f t="shared" si="18"/>
        <v>1633.09</v>
      </c>
      <c r="G102" s="192"/>
      <c r="H102" s="192">
        <f t="shared" si="19"/>
        <v>3760.86</v>
      </c>
      <c r="I102" s="192">
        <f t="shared" si="20"/>
        <v>1711.77</v>
      </c>
      <c r="J102" s="197"/>
      <c r="K102" s="192">
        <f t="shared" si="21"/>
        <v>6488.04</v>
      </c>
      <c r="L102" s="192">
        <f t="shared" si="22"/>
        <v>3344.86</v>
      </c>
      <c r="M102" s="192"/>
    </row>
    <row r="103" spans="4:13" hidden="1">
      <c r="D103" s="200" t="s">
        <v>57</v>
      </c>
      <c r="E103" s="192">
        <f t="shared" si="17"/>
        <v>3525.31</v>
      </c>
      <c r="F103" s="192">
        <f t="shared" si="18"/>
        <v>2092.31</v>
      </c>
      <c r="G103" s="201"/>
      <c r="H103" s="192">
        <f t="shared" si="19"/>
        <v>2802.4</v>
      </c>
      <c r="I103" s="192">
        <f t="shared" si="20"/>
        <v>1530.13</v>
      </c>
      <c r="J103" s="197"/>
      <c r="K103" s="192">
        <f t="shared" si="21"/>
        <v>6327.72</v>
      </c>
      <c r="L103" s="192">
        <f t="shared" si="22"/>
        <v>3622.45</v>
      </c>
      <c r="M103" s="201"/>
    </row>
    <row r="104" spans="4:13" hidden="1">
      <c r="D104" s="196" t="s">
        <v>58</v>
      </c>
      <c r="E104" s="192">
        <f t="shared" si="17"/>
        <v>3510.5</v>
      </c>
      <c r="F104" s="192">
        <f t="shared" si="18"/>
        <v>2489.7199999999998</v>
      </c>
      <c r="G104" s="192"/>
      <c r="H104" s="192">
        <f t="shared" si="19"/>
        <v>2450.6799999999998</v>
      </c>
      <c r="I104" s="192">
        <f t="shared" si="20"/>
        <v>1638.63</v>
      </c>
      <c r="J104" s="197"/>
      <c r="K104" s="192">
        <f t="shared" si="21"/>
        <v>5961.18</v>
      </c>
      <c r="L104" s="192">
        <f t="shared" si="22"/>
        <v>4128.3599999999997</v>
      </c>
      <c r="M104" s="192"/>
    </row>
    <row r="105" spans="4:13" hidden="1">
      <c r="D105" s="196" t="s">
        <v>59</v>
      </c>
      <c r="E105" s="192">
        <f t="shared" si="17"/>
        <v>3466.36</v>
      </c>
      <c r="F105" s="192">
        <f t="shared" si="18"/>
        <v>3076.27</v>
      </c>
      <c r="G105" s="192"/>
      <c r="H105" s="192">
        <f t="shared" si="19"/>
        <v>3192.36</v>
      </c>
      <c r="I105" s="192">
        <f t="shared" si="20"/>
        <v>2068.09</v>
      </c>
      <c r="J105" s="197"/>
      <c r="K105" s="192">
        <f t="shared" si="21"/>
        <v>6658.72</v>
      </c>
      <c r="L105" s="192">
        <f t="shared" si="22"/>
        <v>5144.3599999999997</v>
      </c>
      <c r="M105" s="192"/>
    </row>
    <row r="106" spans="4:13" hidden="1">
      <c r="D106" s="196" t="s">
        <v>60</v>
      </c>
      <c r="E106" s="192">
        <f t="shared" si="17"/>
        <v>6064.5</v>
      </c>
      <c r="F106" s="192">
        <f t="shared" si="18"/>
        <v>3807.4</v>
      </c>
      <c r="G106" s="192"/>
      <c r="H106" s="192">
        <f t="shared" si="19"/>
        <v>6787.22</v>
      </c>
      <c r="I106" s="192">
        <f t="shared" si="20"/>
        <v>3615.54</v>
      </c>
      <c r="J106" s="197"/>
      <c r="K106" s="192">
        <f t="shared" si="21"/>
        <v>12851.72</v>
      </c>
      <c r="L106" s="192">
        <f t="shared" si="22"/>
        <v>7422.95</v>
      </c>
      <c r="M106" s="192"/>
    </row>
    <row r="107" spans="4:13" hidden="1">
      <c r="D107" s="200" t="s">
        <v>61</v>
      </c>
      <c r="E107" s="192">
        <f t="shared" si="17"/>
        <v>19293.86</v>
      </c>
      <c r="F107" s="192">
        <f t="shared" si="18"/>
        <v>13098.81</v>
      </c>
      <c r="G107" s="201"/>
      <c r="H107" s="192">
        <f t="shared" si="19"/>
        <v>18993.54</v>
      </c>
      <c r="I107" s="192">
        <f t="shared" si="20"/>
        <v>10564.18</v>
      </c>
      <c r="J107" s="197"/>
      <c r="K107" s="192">
        <f t="shared" si="21"/>
        <v>38287.4</v>
      </c>
      <c r="L107" s="192">
        <f t="shared" si="22"/>
        <v>23663</v>
      </c>
      <c r="M107" s="201"/>
    </row>
    <row r="108" spans="4:13" hidden="1">
      <c r="D108" s="196" t="s">
        <v>62</v>
      </c>
      <c r="E108" s="192">
        <f t="shared" si="17"/>
        <v>58687.18</v>
      </c>
      <c r="F108" s="192">
        <f t="shared" si="18"/>
        <v>50280.13</v>
      </c>
      <c r="G108" s="192"/>
      <c r="H108" s="192">
        <f t="shared" si="19"/>
        <v>146317.59</v>
      </c>
      <c r="I108" s="192">
        <f t="shared" si="20"/>
        <v>111321.45</v>
      </c>
      <c r="J108" s="197"/>
      <c r="K108" s="192">
        <f t="shared" si="21"/>
        <v>205004.77</v>
      </c>
      <c r="L108" s="192">
        <f t="shared" si="22"/>
        <v>161601.59</v>
      </c>
      <c r="M108" s="192"/>
    </row>
    <row r="109" spans="4:13" hidden="1">
      <c r="D109" s="196" t="s">
        <v>63</v>
      </c>
      <c r="E109" s="192">
        <f t="shared" si="17"/>
        <v>9076.27</v>
      </c>
      <c r="F109" s="192">
        <f t="shared" si="18"/>
        <v>7012.9</v>
      </c>
      <c r="G109" s="192"/>
      <c r="H109" s="192">
        <f t="shared" si="19"/>
        <v>24346.09</v>
      </c>
      <c r="I109" s="192">
        <f t="shared" si="20"/>
        <v>13779</v>
      </c>
      <c r="J109" s="197"/>
      <c r="K109" s="192">
        <f t="shared" si="21"/>
        <v>33422.36</v>
      </c>
      <c r="L109" s="192">
        <f t="shared" si="22"/>
        <v>20791.900000000001</v>
      </c>
      <c r="M109" s="192"/>
    </row>
    <row r="110" spans="4:13" hidden="1">
      <c r="D110" s="196" t="s">
        <v>64</v>
      </c>
      <c r="E110" s="192">
        <f t="shared" si="17"/>
        <v>8723.5400000000009</v>
      </c>
      <c r="F110" s="192">
        <f t="shared" si="18"/>
        <v>6265.45</v>
      </c>
      <c r="G110" s="192"/>
      <c r="H110" s="192">
        <f t="shared" si="19"/>
        <v>13262.5</v>
      </c>
      <c r="I110" s="192">
        <f t="shared" si="20"/>
        <v>5036.3100000000004</v>
      </c>
      <c r="J110" s="197"/>
      <c r="K110" s="192">
        <f t="shared" si="21"/>
        <v>21986.04</v>
      </c>
      <c r="L110" s="192">
        <f t="shared" si="22"/>
        <v>11301.77</v>
      </c>
      <c r="M110" s="192"/>
    </row>
    <row r="111" spans="4:13" hidden="1">
      <c r="D111" s="196" t="s">
        <v>65</v>
      </c>
      <c r="E111" s="192">
        <f t="shared" si="17"/>
        <v>8575.5400000000009</v>
      </c>
      <c r="F111" s="192">
        <f t="shared" si="18"/>
        <v>6927.77</v>
      </c>
      <c r="G111" s="192"/>
      <c r="H111" s="192">
        <f t="shared" si="19"/>
        <v>16639.400000000001</v>
      </c>
      <c r="I111" s="192">
        <f t="shared" si="20"/>
        <v>9040</v>
      </c>
      <c r="J111" s="197"/>
      <c r="K111" s="192">
        <f t="shared" si="21"/>
        <v>25214.95</v>
      </c>
      <c r="L111" s="192">
        <f t="shared" si="22"/>
        <v>15967.77</v>
      </c>
      <c r="M111" s="192"/>
    </row>
    <row r="112" spans="4:13" hidden="1">
      <c r="D112" s="196" t="s">
        <v>66</v>
      </c>
      <c r="E112" s="192">
        <f t="shared" si="17"/>
        <v>85062.54</v>
      </c>
      <c r="F112" s="192">
        <f t="shared" si="18"/>
        <v>70486.27</v>
      </c>
      <c r="G112" s="192"/>
      <c r="H112" s="192">
        <f t="shared" si="19"/>
        <v>200565.59</v>
      </c>
      <c r="I112" s="192">
        <f t="shared" si="20"/>
        <v>139176.76999999999</v>
      </c>
      <c r="J112" s="197"/>
      <c r="K112" s="192">
        <f t="shared" si="21"/>
        <v>285628.13</v>
      </c>
      <c r="L112" s="192">
        <f t="shared" si="22"/>
        <v>209663.04</v>
      </c>
      <c r="M112" s="192"/>
    </row>
    <row r="113" spans="4:13" hidden="1">
      <c r="D113" s="200" t="s">
        <v>67</v>
      </c>
      <c r="E113" s="192">
        <f t="shared" si="17"/>
        <v>17774.04</v>
      </c>
      <c r="F113" s="192">
        <f t="shared" si="18"/>
        <v>15178.54</v>
      </c>
      <c r="G113" s="201"/>
      <c r="H113" s="192">
        <f t="shared" si="19"/>
        <v>32034.77</v>
      </c>
      <c r="I113" s="192">
        <f t="shared" si="20"/>
        <v>22979.18</v>
      </c>
      <c r="J113" s="197"/>
      <c r="K113" s="192">
        <f t="shared" si="21"/>
        <v>49808.81</v>
      </c>
      <c r="L113" s="192">
        <f t="shared" si="22"/>
        <v>38157.72</v>
      </c>
      <c r="M113" s="201"/>
    </row>
    <row r="114" spans="4:13" hidden="1">
      <c r="D114" s="196" t="s">
        <v>68</v>
      </c>
      <c r="E114" s="192">
        <f t="shared" si="17"/>
        <v>10555.72</v>
      </c>
      <c r="F114" s="192">
        <f t="shared" si="18"/>
        <v>9545.2199999999993</v>
      </c>
      <c r="G114" s="192"/>
      <c r="H114" s="192">
        <f t="shared" si="19"/>
        <v>8739.7199999999993</v>
      </c>
      <c r="I114" s="192">
        <f t="shared" si="20"/>
        <v>4017.9</v>
      </c>
      <c r="J114" s="197"/>
      <c r="K114" s="192">
        <f t="shared" si="21"/>
        <v>19295.45</v>
      </c>
      <c r="L114" s="192">
        <f t="shared" si="22"/>
        <v>13563.13</v>
      </c>
      <c r="M114" s="192"/>
    </row>
    <row r="115" spans="4:13" hidden="1">
      <c r="D115" s="196" t="s">
        <v>69</v>
      </c>
      <c r="E115" s="192">
        <f t="shared" si="17"/>
        <v>23883</v>
      </c>
      <c r="F115" s="192">
        <f t="shared" si="18"/>
        <v>19713.77</v>
      </c>
      <c r="G115" s="192"/>
      <c r="H115" s="192">
        <f t="shared" si="19"/>
        <v>34871.769999999997</v>
      </c>
      <c r="I115" s="192">
        <f t="shared" si="20"/>
        <v>23019.18</v>
      </c>
      <c r="J115" s="197"/>
      <c r="K115" s="192">
        <f t="shared" si="21"/>
        <v>58754.77</v>
      </c>
      <c r="L115" s="192">
        <f t="shared" si="22"/>
        <v>42732.95</v>
      </c>
      <c r="M115" s="192"/>
    </row>
    <row r="116" spans="4:13" hidden="1">
      <c r="D116" s="200" t="s">
        <v>70</v>
      </c>
      <c r="E116" s="192">
        <f t="shared" si="17"/>
        <v>52212.77</v>
      </c>
      <c r="F116" s="192">
        <f t="shared" si="18"/>
        <v>44437.54</v>
      </c>
      <c r="G116" s="201"/>
      <c r="H116" s="192">
        <f t="shared" si="19"/>
        <v>75646.27</v>
      </c>
      <c r="I116" s="192">
        <f t="shared" si="20"/>
        <v>50016.27</v>
      </c>
      <c r="J116" s="197"/>
      <c r="K116" s="192">
        <f t="shared" si="21"/>
        <v>127859.04</v>
      </c>
      <c r="L116" s="192">
        <f t="shared" si="22"/>
        <v>94453.81</v>
      </c>
      <c r="M116" s="201"/>
    </row>
    <row r="117" spans="4:13" hidden="1">
      <c r="D117" s="200" t="s">
        <v>71</v>
      </c>
      <c r="E117" s="192">
        <f t="shared" si="17"/>
        <v>2480.1799999999998</v>
      </c>
      <c r="F117" s="192">
        <f t="shared" si="18"/>
        <v>1445.31</v>
      </c>
      <c r="G117" s="201"/>
      <c r="H117" s="192">
        <f t="shared" si="19"/>
        <v>1405.95</v>
      </c>
      <c r="I117" s="192">
        <f t="shared" si="20"/>
        <v>1608.5</v>
      </c>
      <c r="J117" s="197"/>
      <c r="K117" s="192">
        <f t="shared" si="21"/>
        <v>3886.13</v>
      </c>
      <c r="L117" s="192">
        <f t="shared" si="22"/>
        <v>3053.81</v>
      </c>
      <c r="M117" s="201"/>
    </row>
    <row r="118" spans="4:13" hidden="1">
      <c r="D118" s="196" t="s">
        <v>72</v>
      </c>
      <c r="E118" s="192">
        <f t="shared" si="17"/>
        <v>874.09</v>
      </c>
      <c r="F118" s="192">
        <f t="shared" si="18"/>
        <v>615.27</v>
      </c>
      <c r="G118" s="192"/>
      <c r="H118" s="192">
        <f t="shared" si="19"/>
        <v>1964.09</v>
      </c>
      <c r="I118" s="192">
        <f t="shared" si="20"/>
        <v>1552.04</v>
      </c>
      <c r="J118" s="197"/>
      <c r="K118" s="192">
        <f t="shared" si="21"/>
        <v>2838.18</v>
      </c>
      <c r="L118" s="192">
        <f t="shared" si="22"/>
        <v>2167.31</v>
      </c>
      <c r="M118" s="192"/>
    </row>
    <row r="119" spans="4:13" hidden="1">
      <c r="D119" s="196" t="s">
        <v>73</v>
      </c>
      <c r="E119" s="192">
        <f t="shared" si="17"/>
        <v>3354.27</v>
      </c>
      <c r="F119" s="192">
        <f t="shared" si="18"/>
        <v>2060.59</v>
      </c>
      <c r="G119" s="192"/>
      <c r="H119" s="192">
        <f t="shared" si="19"/>
        <v>3370.04</v>
      </c>
      <c r="I119" s="192">
        <f t="shared" si="20"/>
        <v>3160.54</v>
      </c>
      <c r="J119" s="197"/>
      <c r="K119" s="192">
        <f t="shared" si="21"/>
        <v>6724.31</v>
      </c>
      <c r="L119" s="192">
        <f t="shared" si="22"/>
        <v>5221.13</v>
      </c>
      <c r="M119" s="192"/>
    </row>
    <row r="120" spans="4:13" hidden="1">
      <c r="D120" s="200" t="s">
        <v>74</v>
      </c>
      <c r="E120" s="192">
        <f t="shared" si="17"/>
        <v>2912.45</v>
      </c>
      <c r="F120" s="192">
        <f t="shared" si="18"/>
        <v>1842.59</v>
      </c>
      <c r="G120" s="192"/>
      <c r="H120" s="192">
        <f t="shared" si="19"/>
        <v>4941.3100000000004</v>
      </c>
      <c r="I120" s="192">
        <f t="shared" si="20"/>
        <v>4871.7700000000004</v>
      </c>
      <c r="J120" s="197"/>
      <c r="K120" s="192">
        <f t="shared" si="21"/>
        <v>7853.77</v>
      </c>
      <c r="L120" s="192">
        <f t="shared" si="22"/>
        <v>6714.36</v>
      </c>
      <c r="M120" s="201">
        <f>SUM(K120:L120)</f>
        <v>14568.130000000001</v>
      </c>
    </row>
    <row r="121" spans="4:13" hidden="1">
      <c r="D121" s="200" t="s">
        <v>75</v>
      </c>
      <c r="E121" s="192">
        <f t="shared" si="17"/>
        <v>1445.68</v>
      </c>
      <c r="F121" s="192">
        <f t="shared" si="18"/>
        <v>751.04</v>
      </c>
      <c r="G121" s="192"/>
      <c r="H121" s="192">
        <f t="shared" si="19"/>
        <v>2063.1799999999998</v>
      </c>
      <c r="I121" s="192">
        <f t="shared" si="20"/>
        <v>1525.77</v>
      </c>
      <c r="J121" s="197"/>
      <c r="K121" s="192">
        <f t="shared" si="21"/>
        <v>3508.86</v>
      </c>
      <c r="L121" s="192">
        <f t="shared" si="22"/>
        <v>2276.81</v>
      </c>
      <c r="M121" s="201">
        <f>SUM(K121:L121)</f>
        <v>5785.67</v>
      </c>
    </row>
    <row r="122" spans="4:13" hidden="1">
      <c r="D122" s="200" t="s">
        <v>76</v>
      </c>
      <c r="E122" s="192">
        <f t="shared" si="17"/>
        <v>1576.13</v>
      </c>
      <c r="F122" s="192">
        <f t="shared" si="18"/>
        <v>925.72</v>
      </c>
      <c r="G122" s="192"/>
      <c r="H122" s="192">
        <f t="shared" si="19"/>
        <v>1247.9000000000001</v>
      </c>
      <c r="I122" s="192">
        <f t="shared" si="20"/>
        <v>1374.13</v>
      </c>
      <c r="J122" s="197"/>
      <c r="K122" s="192">
        <f t="shared" si="21"/>
        <v>2824.04</v>
      </c>
      <c r="L122" s="192">
        <f t="shared" si="22"/>
        <v>2299.86</v>
      </c>
      <c r="M122" s="201">
        <f>SUM(K122:L122)</f>
        <v>5123.8999999999996</v>
      </c>
    </row>
    <row r="123" spans="4:13" hidden="1">
      <c r="D123" s="196" t="s">
        <v>77</v>
      </c>
      <c r="E123" s="192">
        <f t="shared" si="17"/>
        <v>3872.9</v>
      </c>
      <c r="F123" s="192">
        <f t="shared" si="18"/>
        <v>1891.18</v>
      </c>
      <c r="G123" s="192"/>
      <c r="H123" s="192">
        <f t="shared" si="19"/>
        <v>3953.68</v>
      </c>
      <c r="I123" s="192">
        <f t="shared" si="20"/>
        <v>3810.86</v>
      </c>
      <c r="J123" s="197"/>
      <c r="K123" s="192">
        <f t="shared" si="21"/>
        <v>7826.59</v>
      </c>
      <c r="L123" s="192">
        <f t="shared" si="22"/>
        <v>5702.04</v>
      </c>
      <c r="M123" s="201">
        <f>SUM(K123:L123)</f>
        <v>13528.630000000001</v>
      </c>
    </row>
    <row r="124" spans="4:13" hidden="1">
      <c r="D124" s="196" t="s">
        <v>78</v>
      </c>
      <c r="E124" s="192">
        <f t="shared" si="17"/>
        <v>9807.18</v>
      </c>
      <c r="F124" s="192">
        <f t="shared" si="18"/>
        <v>5410.54</v>
      </c>
      <c r="G124" s="192"/>
      <c r="H124" s="192">
        <f t="shared" si="19"/>
        <v>12206.09</v>
      </c>
      <c r="I124" s="192">
        <f t="shared" si="20"/>
        <v>11582.54</v>
      </c>
      <c r="J124" s="197"/>
      <c r="K124" s="192">
        <f t="shared" si="21"/>
        <v>22013.27</v>
      </c>
      <c r="L124" s="192">
        <f t="shared" si="22"/>
        <v>16993.09</v>
      </c>
      <c r="M124" s="201">
        <f>SUM(K124:L124)</f>
        <v>39006.36</v>
      </c>
    </row>
    <row r="125" spans="4:13" hidden="1">
      <c r="D125" s="196" t="s">
        <v>79</v>
      </c>
      <c r="E125" s="192">
        <f t="shared" si="17"/>
        <v>83067.86</v>
      </c>
      <c r="F125" s="192">
        <f t="shared" si="18"/>
        <v>80114.22</v>
      </c>
      <c r="G125" s="192"/>
      <c r="H125" s="192">
        <f t="shared" si="19"/>
        <v>131784.76999999999</v>
      </c>
      <c r="I125" s="192">
        <f t="shared" si="20"/>
        <v>129071.09</v>
      </c>
      <c r="J125" s="197"/>
      <c r="K125" s="192">
        <f t="shared" si="21"/>
        <v>214852.63</v>
      </c>
      <c r="L125" s="192">
        <f t="shared" si="22"/>
        <v>209185.31</v>
      </c>
      <c r="M125" s="192"/>
    </row>
    <row r="126" spans="4:13" hidden="1">
      <c r="D126" s="196" t="s">
        <v>80</v>
      </c>
      <c r="E126" s="192">
        <f t="shared" si="17"/>
        <v>8151.81</v>
      </c>
      <c r="F126" s="192">
        <f t="shared" si="18"/>
        <v>5834.4</v>
      </c>
      <c r="G126" s="192"/>
      <c r="H126" s="192">
        <f t="shared" si="19"/>
        <v>55037.13</v>
      </c>
      <c r="I126" s="192">
        <f t="shared" si="20"/>
        <v>23592.59</v>
      </c>
      <c r="J126" s="197"/>
      <c r="K126" s="192">
        <f t="shared" si="21"/>
        <v>63188.95</v>
      </c>
      <c r="L126" s="192">
        <f t="shared" si="22"/>
        <v>29427</v>
      </c>
      <c r="M126" s="192"/>
    </row>
    <row r="127" spans="4:13" hidden="1">
      <c r="D127" s="196" t="s">
        <v>81</v>
      </c>
      <c r="E127" s="192">
        <f t="shared" si="17"/>
        <v>6710.04</v>
      </c>
      <c r="F127" s="192">
        <f t="shared" si="18"/>
        <v>4778.13</v>
      </c>
      <c r="G127" s="192"/>
      <c r="H127" s="192">
        <f t="shared" si="19"/>
        <v>10172.950000000001</v>
      </c>
      <c r="I127" s="192">
        <f t="shared" si="20"/>
        <v>6417.13</v>
      </c>
      <c r="J127" s="197"/>
      <c r="K127" s="192">
        <f t="shared" si="21"/>
        <v>16883</v>
      </c>
      <c r="L127" s="192">
        <f t="shared" si="22"/>
        <v>11195.27</v>
      </c>
      <c r="M127" s="192"/>
    </row>
    <row r="128" spans="4:13" hidden="1">
      <c r="D128" s="196" t="s">
        <v>82</v>
      </c>
      <c r="E128" s="192">
        <f t="shared" si="17"/>
        <v>2050.54</v>
      </c>
      <c r="F128" s="192">
        <f t="shared" si="18"/>
        <v>1110.6300000000001</v>
      </c>
      <c r="G128" s="192"/>
      <c r="H128" s="192">
        <f t="shared" si="19"/>
        <v>5161.95</v>
      </c>
      <c r="I128" s="192">
        <f t="shared" si="20"/>
        <v>3653.9</v>
      </c>
      <c r="J128" s="205"/>
      <c r="K128" s="192">
        <f t="shared" si="21"/>
        <v>7212.5</v>
      </c>
      <c r="L128" s="192">
        <f t="shared" si="22"/>
        <v>4764.54</v>
      </c>
      <c r="M128" s="192"/>
    </row>
    <row r="129" spans="1:17" hidden="1">
      <c r="D129" s="196" t="s">
        <v>83</v>
      </c>
      <c r="E129" s="192">
        <f t="shared" si="17"/>
        <v>5306.63</v>
      </c>
      <c r="F129" s="192">
        <f t="shared" si="18"/>
        <v>2836.63</v>
      </c>
      <c r="G129" s="192"/>
      <c r="H129" s="192">
        <f t="shared" si="19"/>
        <v>8075.45</v>
      </c>
      <c r="I129" s="192">
        <f t="shared" si="20"/>
        <v>8101.27</v>
      </c>
      <c r="J129" s="205"/>
      <c r="K129" s="192">
        <f t="shared" si="21"/>
        <v>13382.09</v>
      </c>
      <c r="L129" s="192">
        <f t="shared" si="22"/>
        <v>10937.9</v>
      </c>
      <c r="M129" s="192"/>
    </row>
    <row r="130" spans="1:17" hidden="1">
      <c r="D130" s="196" t="s">
        <v>84</v>
      </c>
      <c r="E130" s="192">
        <f t="shared" si="17"/>
        <v>5202.3599999999997</v>
      </c>
      <c r="F130" s="192">
        <f t="shared" si="18"/>
        <v>3813.5</v>
      </c>
      <c r="G130" s="192"/>
      <c r="H130" s="192">
        <f t="shared" si="19"/>
        <v>11849.130000000001</v>
      </c>
      <c r="I130" s="192">
        <f t="shared" si="20"/>
        <v>10957.09</v>
      </c>
      <c r="J130" s="205"/>
      <c r="K130" s="192">
        <f t="shared" si="21"/>
        <v>17051.490000000002</v>
      </c>
      <c r="L130" s="192">
        <f t="shared" si="22"/>
        <v>14770.59</v>
      </c>
      <c r="M130" s="192"/>
    </row>
    <row r="131" spans="1:17" hidden="1">
      <c r="D131" s="196" t="s">
        <v>85</v>
      </c>
      <c r="E131" s="192">
        <f t="shared" si="17"/>
        <v>12559.54</v>
      </c>
      <c r="F131" s="192">
        <f t="shared" si="18"/>
        <v>7760.77</v>
      </c>
      <c r="G131" s="192"/>
      <c r="H131" s="192">
        <f t="shared" si="19"/>
        <v>25086.54</v>
      </c>
      <c r="I131" s="192">
        <f t="shared" si="20"/>
        <v>22712.27</v>
      </c>
      <c r="J131" s="205"/>
      <c r="K131" s="192">
        <f t="shared" si="21"/>
        <v>37646.089999999997</v>
      </c>
      <c r="L131" s="192">
        <f t="shared" si="22"/>
        <v>30473.040000000001</v>
      </c>
      <c r="M131" s="192"/>
    </row>
    <row r="132" spans="1:17" hidden="1">
      <c r="D132" s="200" t="s">
        <v>86</v>
      </c>
      <c r="E132" s="192">
        <f t="shared" si="17"/>
        <v>3930.22</v>
      </c>
      <c r="F132" s="192">
        <f t="shared" si="18"/>
        <v>3678.59</v>
      </c>
      <c r="G132" s="201"/>
      <c r="H132" s="192">
        <f t="shared" si="19"/>
        <v>5094.13</v>
      </c>
      <c r="I132" s="192">
        <f t="shared" si="20"/>
        <v>3411</v>
      </c>
      <c r="J132" s="205"/>
      <c r="K132" s="192">
        <f t="shared" si="21"/>
        <v>9024.36</v>
      </c>
      <c r="L132" s="192">
        <f t="shared" si="22"/>
        <v>7089.59</v>
      </c>
      <c r="M132" s="201"/>
    </row>
    <row r="133" spans="1:17" hidden="1">
      <c r="D133" s="200" t="s">
        <v>87</v>
      </c>
      <c r="E133" s="192">
        <f t="shared" si="17"/>
        <v>44.54</v>
      </c>
      <c r="F133" s="192">
        <f t="shared" si="18"/>
        <v>24.13</v>
      </c>
      <c r="G133" s="201"/>
      <c r="H133" s="192">
        <f t="shared" si="19"/>
        <v>1262.9000000000001</v>
      </c>
      <c r="I133" s="192">
        <f t="shared" si="20"/>
        <v>2300.27</v>
      </c>
      <c r="J133" s="206"/>
      <c r="K133" s="192">
        <f t="shared" si="21"/>
        <v>1307.45</v>
      </c>
      <c r="L133" s="192">
        <f t="shared" si="22"/>
        <v>2324.4</v>
      </c>
      <c r="M133" s="201"/>
    </row>
    <row r="134" spans="1:17" hidden="1">
      <c r="D134" s="200" t="s">
        <v>88</v>
      </c>
      <c r="E134" s="192">
        <f t="shared" si="17"/>
        <v>107.27</v>
      </c>
      <c r="F134" s="192">
        <f t="shared" si="18"/>
        <v>44.27</v>
      </c>
      <c r="G134" s="201"/>
      <c r="H134" s="192">
        <f t="shared" si="19"/>
        <v>2550.4</v>
      </c>
      <c r="I134" s="192">
        <f t="shared" si="20"/>
        <v>2400</v>
      </c>
      <c r="J134" s="197"/>
      <c r="K134" s="192">
        <f t="shared" si="21"/>
        <v>2657.68</v>
      </c>
      <c r="L134" s="192">
        <f t="shared" si="22"/>
        <v>2444.27</v>
      </c>
      <c r="M134" s="201"/>
    </row>
    <row r="135" spans="1:17" ht="14.25" hidden="1" thickTop="1" thickBot="1">
      <c r="C135" s="53">
        <f>SUM(E135:F135)</f>
        <v>780157.85</v>
      </c>
      <c r="D135" s="207" t="s">
        <v>10</v>
      </c>
      <c r="E135" s="192">
        <f t="shared" si="17"/>
        <v>417260.54</v>
      </c>
      <c r="F135" s="192">
        <f t="shared" si="18"/>
        <v>362897.31</v>
      </c>
      <c r="G135" s="208"/>
      <c r="H135" s="192">
        <f t="shared" si="19"/>
        <v>744730.17999999993</v>
      </c>
      <c r="I135" s="192">
        <f t="shared" si="20"/>
        <v>549041.30999999994</v>
      </c>
      <c r="J135" s="197"/>
      <c r="K135" s="192">
        <f t="shared" si="21"/>
        <v>1161990.72</v>
      </c>
      <c r="L135" s="192">
        <f t="shared" si="22"/>
        <v>911938.63</v>
      </c>
      <c r="M135" s="209">
        <f>SUM(K135:L135)</f>
        <v>2073929.35</v>
      </c>
    </row>
    <row r="136" spans="1:17" ht="13.5" hidden="1" thickBot="1">
      <c r="D136" s="210"/>
      <c r="E136" s="556" t="s">
        <v>105</v>
      </c>
      <c r="F136" s="557"/>
      <c r="G136" s="558"/>
      <c r="H136" s="556" t="s">
        <v>106</v>
      </c>
      <c r="I136" s="557"/>
      <c r="J136" s="558"/>
      <c r="K136" s="556" t="s">
        <v>107</v>
      </c>
      <c r="L136" s="557"/>
      <c r="M136" s="557"/>
      <c r="N136" s="559"/>
    </row>
    <row r="137" spans="1:17" ht="13.5" hidden="1" thickTop="1">
      <c r="A137" s="549"/>
      <c r="B137" s="549"/>
      <c r="C137" s="550"/>
      <c r="D137" s="195" t="s">
        <v>27</v>
      </c>
      <c r="E137" s="211">
        <v>9186.77</v>
      </c>
      <c r="F137" s="212">
        <v>8449</v>
      </c>
      <c r="G137" s="212">
        <v>0</v>
      </c>
      <c r="H137" s="213">
        <v>33981.68</v>
      </c>
      <c r="I137" s="213">
        <v>14730.45</v>
      </c>
      <c r="J137" s="213">
        <v>0</v>
      </c>
      <c r="K137" s="214">
        <v>43168.45</v>
      </c>
      <c r="L137" s="215">
        <v>23179.45</v>
      </c>
      <c r="M137" s="215">
        <v>0</v>
      </c>
      <c r="N137" s="216">
        <v>66916.75</v>
      </c>
      <c r="P137" s="53">
        <f>SUM(E137:M137)-K137-L137-M137</f>
        <v>66347.899999999994</v>
      </c>
      <c r="Q137" s="151">
        <f>N137-P137</f>
        <v>568.85000000000582</v>
      </c>
    </row>
    <row r="138" spans="1:17" hidden="1">
      <c r="D138" s="196" t="s">
        <v>28</v>
      </c>
      <c r="E138" s="217">
        <v>1939.45</v>
      </c>
      <c r="F138" s="218">
        <v>1571</v>
      </c>
      <c r="G138" s="218">
        <v>0</v>
      </c>
      <c r="H138" s="219">
        <v>4581.95</v>
      </c>
      <c r="I138" s="219">
        <v>3419.68</v>
      </c>
      <c r="J138" s="219">
        <v>0</v>
      </c>
      <c r="K138" s="220">
        <v>6521.4</v>
      </c>
      <c r="L138" s="221">
        <v>4990.68</v>
      </c>
      <c r="M138" s="221">
        <v>0</v>
      </c>
      <c r="N138" s="222">
        <v>11759.6</v>
      </c>
      <c r="P138" s="53">
        <f t="shared" ref="P138:P199" si="23">SUM(E138:M138)-K138-L138-M138</f>
        <v>11512.080000000002</v>
      </c>
      <c r="Q138" s="151">
        <f t="shared" ref="Q138:Q199" si="24">N138-P138</f>
        <v>247.51999999999862</v>
      </c>
    </row>
    <row r="139" spans="1:17" hidden="1">
      <c r="D139" s="196" t="s">
        <v>29</v>
      </c>
      <c r="E139" s="217">
        <v>1793</v>
      </c>
      <c r="F139" s="218">
        <v>1362.81</v>
      </c>
      <c r="G139" s="218">
        <v>0</v>
      </c>
      <c r="H139" s="219">
        <v>2415.7199999999998</v>
      </c>
      <c r="I139" s="219">
        <v>2170.36</v>
      </c>
      <c r="J139" s="219">
        <v>0</v>
      </c>
      <c r="K139" s="220">
        <v>4208.72</v>
      </c>
      <c r="L139" s="221">
        <v>3533.18</v>
      </c>
      <c r="M139" s="221">
        <v>0</v>
      </c>
      <c r="N139" s="222">
        <v>8955.1</v>
      </c>
      <c r="P139" s="53">
        <f t="shared" si="23"/>
        <v>7741.8899999999994</v>
      </c>
      <c r="Q139" s="151">
        <f t="shared" si="24"/>
        <v>1213.2100000000009</v>
      </c>
    </row>
    <row r="140" spans="1:17" hidden="1">
      <c r="D140" s="200" t="s">
        <v>30</v>
      </c>
      <c r="E140" s="217">
        <v>3776.54</v>
      </c>
      <c r="F140" s="218">
        <v>3465.81</v>
      </c>
      <c r="G140" s="218">
        <v>0</v>
      </c>
      <c r="H140" s="219">
        <v>7755.86</v>
      </c>
      <c r="I140" s="219">
        <v>5389.9</v>
      </c>
      <c r="J140" s="219">
        <v>0</v>
      </c>
      <c r="K140" s="220">
        <v>11532.4</v>
      </c>
      <c r="L140" s="221">
        <v>8855.7199999999993</v>
      </c>
      <c r="M140" s="221">
        <v>0</v>
      </c>
      <c r="N140" s="222">
        <v>21334.6</v>
      </c>
      <c r="P140" s="53">
        <f t="shared" si="23"/>
        <v>20388.11</v>
      </c>
      <c r="Q140" s="151">
        <f t="shared" si="24"/>
        <v>946.48999999999796</v>
      </c>
    </row>
    <row r="141" spans="1:17" hidden="1">
      <c r="D141" s="196" t="s">
        <v>31</v>
      </c>
      <c r="E141" s="217">
        <v>11942.22</v>
      </c>
      <c r="F141" s="218">
        <v>20387.95</v>
      </c>
      <c r="G141" s="218">
        <v>0</v>
      </c>
      <c r="H141" s="219">
        <v>12965.13</v>
      </c>
      <c r="I141" s="219">
        <v>11984</v>
      </c>
      <c r="J141" s="219">
        <v>0</v>
      </c>
      <c r="K141" s="220">
        <v>24907.360000000001</v>
      </c>
      <c r="L141" s="221">
        <v>32371.95</v>
      </c>
      <c r="M141" s="221">
        <v>0</v>
      </c>
      <c r="N141" s="222">
        <v>43771.4</v>
      </c>
      <c r="P141" s="53">
        <f t="shared" si="23"/>
        <v>57279.3</v>
      </c>
      <c r="Q141" s="151">
        <f t="shared" si="24"/>
        <v>-13507.900000000001</v>
      </c>
    </row>
    <row r="142" spans="1:17" hidden="1">
      <c r="D142" s="196" t="s">
        <v>32</v>
      </c>
      <c r="E142" s="217">
        <v>775</v>
      </c>
      <c r="F142" s="218">
        <v>573.67999999999995</v>
      </c>
      <c r="G142" s="218">
        <v>0</v>
      </c>
      <c r="H142" s="219">
        <v>2781.63</v>
      </c>
      <c r="I142" s="219">
        <v>1433.72</v>
      </c>
      <c r="J142" s="219">
        <v>0</v>
      </c>
      <c r="K142" s="220">
        <v>3556.63</v>
      </c>
      <c r="L142" s="221">
        <v>2007.4</v>
      </c>
      <c r="M142" s="221">
        <v>0</v>
      </c>
      <c r="N142" s="222">
        <v>7355.45</v>
      </c>
      <c r="P142" s="53">
        <f t="shared" si="23"/>
        <v>5564.0299999999988</v>
      </c>
      <c r="Q142" s="151">
        <f t="shared" si="24"/>
        <v>1791.420000000001</v>
      </c>
    </row>
    <row r="143" spans="1:17" hidden="1">
      <c r="D143" s="196" t="s">
        <v>33</v>
      </c>
      <c r="E143" s="217">
        <v>14393.45</v>
      </c>
      <c r="F143" s="218">
        <v>13221.36</v>
      </c>
      <c r="G143" s="218">
        <v>0</v>
      </c>
      <c r="H143" s="219">
        <v>23412.5</v>
      </c>
      <c r="I143" s="219">
        <v>22034.68</v>
      </c>
      <c r="J143" s="219">
        <v>0</v>
      </c>
      <c r="K143" s="220">
        <v>37805.949999999997</v>
      </c>
      <c r="L143" s="221">
        <v>35256.04</v>
      </c>
      <c r="M143" s="221">
        <v>0</v>
      </c>
      <c r="N143" s="222">
        <v>74956.850000000006</v>
      </c>
      <c r="P143" s="53">
        <f t="shared" si="23"/>
        <v>73061.989999999991</v>
      </c>
      <c r="Q143" s="151">
        <f t="shared" si="24"/>
        <v>1894.8600000000151</v>
      </c>
    </row>
    <row r="144" spans="1:17" hidden="1">
      <c r="D144" s="196" t="s">
        <v>34</v>
      </c>
      <c r="E144" s="217">
        <v>5786.04</v>
      </c>
      <c r="F144" s="218">
        <v>4311.22</v>
      </c>
      <c r="G144" s="218">
        <v>0</v>
      </c>
      <c r="H144" s="219">
        <v>10128.59</v>
      </c>
      <c r="I144" s="219">
        <v>9135.68</v>
      </c>
      <c r="J144" s="219">
        <v>0</v>
      </c>
      <c r="K144" s="220">
        <v>15914.63</v>
      </c>
      <c r="L144" s="221">
        <v>13446.9</v>
      </c>
      <c r="M144" s="221">
        <v>0</v>
      </c>
      <c r="N144" s="222">
        <v>30707.55</v>
      </c>
      <c r="P144" s="53">
        <f t="shared" si="23"/>
        <v>29361.53</v>
      </c>
      <c r="Q144" s="151">
        <f t="shared" si="24"/>
        <v>1346.0200000000004</v>
      </c>
    </row>
    <row r="145" spans="4:17" ht="13.5" hidden="1" thickBot="1">
      <c r="D145" s="200" t="s">
        <v>35</v>
      </c>
      <c r="E145" s="223">
        <v>49592.5</v>
      </c>
      <c r="F145" s="224">
        <v>53342.86</v>
      </c>
      <c r="G145" s="224">
        <v>0</v>
      </c>
      <c r="H145" s="219">
        <v>98023.09</v>
      </c>
      <c r="I145" s="219">
        <v>70298.5</v>
      </c>
      <c r="J145" s="219">
        <v>0</v>
      </c>
      <c r="K145" s="225">
        <v>147615.59</v>
      </c>
      <c r="L145" s="226">
        <v>123641.36</v>
      </c>
      <c r="M145" s="226">
        <v>0</v>
      </c>
      <c r="N145" s="227">
        <v>265757.3</v>
      </c>
      <c r="P145" s="53">
        <f t="shared" si="23"/>
        <v>271256.95000000007</v>
      </c>
      <c r="Q145" s="151">
        <f t="shared" si="24"/>
        <v>-5499.6500000000815</v>
      </c>
    </row>
    <row r="146" spans="4:17" hidden="1">
      <c r="D146" s="196" t="s">
        <v>36</v>
      </c>
      <c r="E146" s="228">
        <v>3987.9</v>
      </c>
      <c r="F146" s="229">
        <v>2961.9</v>
      </c>
      <c r="G146" s="229">
        <v>0</v>
      </c>
      <c r="H146" s="219">
        <v>5084.3599999999997</v>
      </c>
      <c r="I146" s="219">
        <v>1982</v>
      </c>
      <c r="J146" s="219">
        <v>0</v>
      </c>
      <c r="K146" s="230">
        <v>9072.27</v>
      </c>
      <c r="L146" s="231">
        <v>4943.8999999999996</v>
      </c>
      <c r="M146" s="231">
        <v>0</v>
      </c>
      <c r="N146" s="232">
        <v>14508.7</v>
      </c>
      <c r="P146" s="53">
        <f t="shared" si="23"/>
        <v>14016.160000000002</v>
      </c>
      <c r="Q146" s="151">
        <f t="shared" si="24"/>
        <v>492.53999999999905</v>
      </c>
    </row>
    <row r="147" spans="4:17" hidden="1">
      <c r="D147" s="196" t="s">
        <v>37</v>
      </c>
      <c r="E147" s="217">
        <v>2146.13</v>
      </c>
      <c r="F147" s="218">
        <v>1533.45</v>
      </c>
      <c r="G147" s="218">
        <v>0</v>
      </c>
      <c r="H147" s="219">
        <v>2187.5</v>
      </c>
      <c r="I147" s="219">
        <v>797.54</v>
      </c>
      <c r="J147" s="219">
        <v>0</v>
      </c>
      <c r="K147" s="220">
        <v>4333.63</v>
      </c>
      <c r="L147" s="221">
        <v>2331</v>
      </c>
      <c r="M147" s="221">
        <v>0</v>
      </c>
      <c r="N147" s="222">
        <v>6731.35</v>
      </c>
      <c r="P147" s="53">
        <f t="shared" si="23"/>
        <v>6664.619999999999</v>
      </c>
      <c r="Q147" s="151">
        <f t="shared" si="24"/>
        <v>66.730000000001382</v>
      </c>
    </row>
    <row r="148" spans="4:17" hidden="1">
      <c r="D148" s="196" t="s">
        <v>38</v>
      </c>
      <c r="E148" s="217">
        <v>13475.81</v>
      </c>
      <c r="F148" s="218">
        <v>11788.9</v>
      </c>
      <c r="G148" s="218">
        <v>0</v>
      </c>
      <c r="H148" s="219">
        <v>15604.63</v>
      </c>
      <c r="I148" s="219">
        <v>11177.13</v>
      </c>
      <c r="J148" s="219">
        <v>2</v>
      </c>
      <c r="K148" s="220">
        <v>29080.45</v>
      </c>
      <c r="L148" s="221">
        <v>22966.04</v>
      </c>
      <c r="M148" s="221">
        <v>2</v>
      </c>
      <c r="N148" s="222">
        <v>54085.8</v>
      </c>
      <c r="P148" s="53">
        <f t="shared" si="23"/>
        <v>52048.469999999994</v>
      </c>
      <c r="Q148" s="151">
        <f t="shared" si="24"/>
        <v>2037.330000000009</v>
      </c>
    </row>
    <row r="149" spans="4:17" ht="13.5" hidden="1" thickBot="1">
      <c r="D149" s="196" t="s">
        <v>39</v>
      </c>
      <c r="E149" s="223">
        <v>19609.86</v>
      </c>
      <c r="F149" s="224">
        <v>16284.27</v>
      </c>
      <c r="G149" s="224">
        <v>0</v>
      </c>
      <c r="H149" s="219">
        <v>22876.5</v>
      </c>
      <c r="I149" s="219">
        <v>13956.68</v>
      </c>
      <c r="J149" s="219">
        <v>2</v>
      </c>
      <c r="K149" s="225">
        <v>42486.36</v>
      </c>
      <c r="L149" s="226">
        <v>30240.95</v>
      </c>
      <c r="M149" s="226">
        <v>2</v>
      </c>
      <c r="N149" s="227">
        <v>75325.850000000006</v>
      </c>
      <c r="P149" s="53">
        <f t="shared" si="23"/>
        <v>72729.31</v>
      </c>
      <c r="Q149" s="151">
        <f t="shared" si="24"/>
        <v>2596.5400000000081</v>
      </c>
    </row>
    <row r="150" spans="4:17" ht="13.5" hidden="1" thickBot="1">
      <c r="D150" s="200" t="s">
        <v>40</v>
      </c>
      <c r="E150" s="223">
        <v>2700.22</v>
      </c>
      <c r="F150" s="224">
        <v>2780.9</v>
      </c>
      <c r="G150" s="224">
        <v>0</v>
      </c>
      <c r="H150" s="219">
        <v>4356.72</v>
      </c>
      <c r="I150" s="219">
        <v>4501.5</v>
      </c>
      <c r="J150" s="219">
        <v>0</v>
      </c>
      <c r="K150" s="225">
        <v>7056.95</v>
      </c>
      <c r="L150" s="226">
        <v>7282.4</v>
      </c>
      <c r="M150" s="226">
        <v>0</v>
      </c>
      <c r="N150" s="227">
        <v>14616.7</v>
      </c>
      <c r="P150" s="53">
        <f t="shared" si="23"/>
        <v>14339.340000000002</v>
      </c>
      <c r="Q150" s="151">
        <f t="shared" si="24"/>
        <v>277.35999999999876</v>
      </c>
    </row>
    <row r="151" spans="4:17" ht="13.5" hidden="1" thickBot="1">
      <c r="D151" s="196" t="s">
        <v>41</v>
      </c>
      <c r="E151" s="223">
        <v>19514.54</v>
      </c>
      <c r="F151" s="224">
        <v>16815.22</v>
      </c>
      <c r="G151" s="224">
        <v>0</v>
      </c>
      <c r="H151" s="219">
        <v>27935.54</v>
      </c>
      <c r="I151" s="219">
        <v>15813.18</v>
      </c>
      <c r="J151" s="219">
        <v>0</v>
      </c>
      <c r="K151" s="225">
        <v>47450.09</v>
      </c>
      <c r="L151" s="226">
        <v>32628.400000000001</v>
      </c>
      <c r="M151" s="226">
        <v>0</v>
      </c>
      <c r="N151" s="227">
        <v>77625.649999999994</v>
      </c>
      <c r="P151" s="53">
        <f t="shared" si="23"/>
        <v>80078.48000000001</v>
      </c>
      <c r="Q151" s="151">
        <f t="shared" si="24"/>
        <v>-2452.8300000000163</v>
      </c>
    </row>
    <row r="152" spans="4:17" hidden="1">
      <c r="D152" s="196" t="s">
        <v>42</v>
      </c>
      <c r="E152" s="217">
        <v>11406.18</v>
      </c>
      <c r="F152" s="218">
        <v>11057.31</v>
      </c>
      <c r="G152" s="218">
        <v>0</v>
      </c>
      <c r="H152" s="219">
        <v>16424.54</v>
      </c>
      <c r="I152" s="219">
        <v>12467.27</v>
      </c>
      <c r="J152" s="219">
        <v>0</v>
      </c>
      <c r="K152" s="220">
        <v>27830.720000000001</v>
      </c>
      <c r="L152" s="221">
        <v>23524.59</v>
      </c>
      <c r="M152" s="221">
        <v>0</v>
      </c>
      <c r="N152" s="222">
        <v>54050.7</v>
      </c>
      <c r="P152" s="53">
        <f t="shared" si="23"/>
        <v>51355.3</v>
      </c>
      <c r="Q152" s="151">
        <f t="shared" si="24"/>
        <v>2695.3999999999942</v>
      </c>
    </row>
    <row r="153" spans="4:17" hidden="1">
      <c r="D153" s="196" t="s">
        <v>43</v>
      </c>
      <c r="E153" s="217">
        <v>11494</v>
      </c>
      <c r="F153" s="218">
        <v>10710.45</v>
      </c>
      <c r="G153" s="218">
        <v>0</v>
      </c>
      <c r="H153" s="219">
        <v>13254.59</v>
      </c>
      <c r="I153" s="219">
        <v>11341.04</v>
      </c>
      <c r="J153" s="219">
        <v>0</v>
      </c>
      <c r="K153" s="220">
        <v>24748.59</v>
      </c>
      <c r="L153" s="221">
        <v>22051.5</v>
      </c>
      <c r="M153" s="221">
        <v>0</v>
      </c>
      <c r="N153" s="222">
        <v>49455.25</v>
      </c>
      <c r="P153" s="53">
        <f t="shared" si="23"/>
        <v>46800.08</v>
      </c>
      <c r="Q153" s="151">
        <f t="shared" si="24"/>
        <v>2655.1699999999983</v>
      </c>
    </row>
    <row r="154" spans="4:17" ht="13.5" hidden="1" thickBot="1">
      <c r="D154" s="196" t="s">
        <v>44</v>
      </c>
      <c r="E154" s="223">
        <v>22900.18</v>
      </c>
      <c r="F154" s="224">
        <v>21767.77</v>
      </c>
      <c r="G154" s="224">
        <v>0</v>
      </c>
      <c r="H154" s="219">
        <v>29679.13</v>
      </c>
      <c r="I154" s="219">
        <v>23808.31</v>
      </c>
      <c r="J154" s="219">
        <v>0</v>
      </c>
      <c r="K154" s="225">
        <v>52579.31</v>
      </c>
      <c r="L154" s="226">
        <v>45576.09</v>
      </c>
      <c r="M154" s="226">
        <v>0</v>
      </c>
      <c r="N154" s="227">
        <v>103505.95</v>
      </c>
      <c r="P154" s="53">
        <f t="shared" si="23"/>
        <v>98155.390000000014</v>
      </c>
      <c r="Q154" s="151">
        <f t="shared" si="24"/>
        <v>5350.5599999999831</v>
      </c>
    </row>
    <row r="155" spans="4:17" ht="13.5" hidden="1" thickBot="1">
      <c r="D155" s="196" t="s">
        <v>45</v>
      </c>
      <c r="E155" s="223">
        <v>2359.36</v>
      </c>
      <c r="F155" s="224">
        <v>1736.18</v>
      </c>
      <c r="G155" s="224">
        <v>0</v>
      </c>
      <c r="H155" s="219">
        <v>4143.8599999999997</v>
      </c>
      <c r="I155" s="219">
        <v>3893.27</v>
      </c>
      <c r="J155" s="219">
        <v>0</v>
      </c>
      <c r="K155" s="225">
        <v>6503.22</v>
      </c>
      <c r="L155" s="226">
        <v>5629.45</v>
      </c>
      <c r="M155" s="226">
        <v>0</v>
      </c>
      <c r="N155" s="227">
        <v>12533.2</v>
      </c>
      <c r="P155" s="53">
        <f t="shared" si="23"/>
        <v>12132.669999999998</v>
      </c>
      <c r="Q155" s="151">
        <f t="shared" si="24"/>
        <v>400.53000000000247</v>
      </c>
    </row>
    <row r="156" spans="4:17" hidden="1">
      <c r="D156" s="196" t="s">
        <v>46</v>
      </c>
      <c r="E156" s="217">
        <v>756.22</v>
      </c>
      <c r="F156" s="218">
        <v>688.81</v>
      </c>
      <c r="G156" s="218">
        <v>0</v>
      </c>
      <c r="H156" s="219">
        <v>950.81</v>
      </c>
      <c r="I156" s="219">
        <v>773.4</v>
      </c>
      <c r="J156" s="219">
        <v>0</v>
      </c>
      <c r="K156" s="220">
        <v>1707.04</v>
      </c>
      <c r="L156" s="221">
        <v>1462.22</v>
      </c>
      <c r="M156" s="221">
        <v>0</v>
      </c>
      <c r="N156" s="222">
        <v>3172.3</v>
      </c>
      <c r="P156" s="53">
        <f t="shared" si="23"/>
        <v>3169.2400000000007</v>
      </c>
      <c r="Q156" s="151">
        <f t="shared" si="24"/>
        <v>3.0599999999994907</v>
      </c>
    </row>
    <row r="157" spans="4:17" hidden="1">
      <c r="D157" s="196" t="s">
        <v>47</v>
      </c>
      <c r="E157" s="217">
        <v>4130.3599999999997</v>
      </c>
      <c r="F157" s="218">
        <v>3042.13</v>
      </c>
      <c r="G157" s="218">
        <v>0</v>
      </c>
      <c r="H157" s="219">
        <v>3106.18</v>
      </c>
      <c r="I157" s="219">
        <v>2049.04</v>
      </c>
      <c r="J157" s="219">
        <v>0</v>
      </c>
      <c r="K157" s="220">
        <v>7236.54</v>
      </c>
      <c r="L157" s="221">
        <v>5091.18</v>
      </c>
      <c r="M157" s="221">
        <v>0</v>
      </c>
      <c r="N157" s="222">
        <v>12526.3</v>
      </c>
      <c r="P157" s="53">
        <f t="shared" si="23"/>
        <v>12327.71</v>
      </c>
      <c r="Q157" s="151">
        <f t="shared" si="24"/>
        <v>198.59000000000015</v>
      </c>
    </row>
    <row r="158" spans="4:17" hidden="1">
      <c r="D158" s="196" t="s">
        <v>48</v>
      </c>
      <c r="E158" s="217">
        <v>1596.54</v>
      </c>
      <c r="F158" s="218">
        <v>1105.45</v>
      </c>
      <c r="G158" s="218">
        <v>0</v>
      </c>
      <c r="H158" s="219">
        <v>2324.77</v>
      </c>
      <c r="I158" s="219">
        <v>2141.04</v>
      </c>
      <c r="J158" s="219">
        <v>0</v>
      </c>
      <c r="K158" s="220">
        <v>3921.31</v>
      </c>
      <c r="L158" s="221">
        <v>3246.5</v>
      </c>
      <c r="M158" s="221">
        <v>0</v>
      </c>
      <c r="N158" s="222">
        <v>7283.05</v>
      </c>
      <c r="P158" s="53">
        <f t="shared" si="23"/>
        <v>7167.8000000000011</v>
      </c>
      <c r="Q158" s="151">
        <f t="shared" si="24"/>
        <v>115.24999999999909</v>
      </c>
    </row>
    <row r="159" spans="4:17" hidden="1">
      <c r="D159" s="200" t="s">
        <v>49</v>
      </c>
      <c r="E159" s="217">
        <v>682.72</v>
      </c>
      <c r="F159" s="218">
        <v>479.86</v>
      </c>
      <c r="G159" s="218">
        <v>0</v>
      </c>
      <c r="H159" s="219">
        <v>1104.04</v>
      </c>
      <c r="I159" s="219">
        <v>833.72</v>
      </c>
      <c r="J159" s="219">
        <v>0</v>
      </c>
      <c r="K159" s="220">
        <v>1786.77</v>
      </c>
      <c r="L159" s="221">
        <v>1313.59</v>
      </c>
      <c r="M159" s="221">
        <v>0</v>
      </c>
      <c r="N159" s="222">
        <v>3128.15</v>
      </c>
      <c r="P159" s="53">
        <f t="shared" si="23"/>
        <v>3100.34</v>
      </c>
      <c r="Q159" s="151">
        <f t="shared" si="24"/>
        <v>27.809999999999945</v>
      </c>
    </row>
    <row r="160" spans="4:17" hidden="1">
      <c r="D160" s="200" t="s">
        <v>50</v>
      </c>
      <c r="E160" s="217">
        <v>1133.68</v>
      </c>
      <c r="F160" s="218">
        <v>786.04</v>
      </c>
      <c r="G160" s="218">
        <v>0</v>
      </c>
      <c r="H160" s="219">
        <v>1693.31</v>
      </c>
      <c r="I160" s="219">
        <v>1495.22</v>
      </c>
      <c r="J160" s="219">
        <v>0</v>
      </c>
      <c r="K160" s="220">
        <v>2827</v>
      </c>
      <c r="L160" s="221">
        <v>2281.27</v>
      </c>
      <c r="M160" s="221">
        <v>0</v>
      </c>
      <c r="N160" s="222">
        <v>5252.35</v>
      </c>
      <c r="P160" s="53">
        <f t="shared" si="23"/>
        <v>5108.25</v>
      </c>
      <c r="Q160" s="151">
        <f t="shared" si="24"/>
        <v>144.10000000000036</v>
      </c>
    </row>
    <row r="161" spans="4:17" hidden="1">
      <c r="D161" s="200" t="s">
        <v>51</v>
      </c>
      <c r="E161" s="217">
        <v>2489.54</v>
      </c>
      <c r="F161" s="218">
        <v>2267.77</v>
      </c>
      <c r="G161" s="218">
        <v>0</v>
      </c>
      <c r="H161" s="219">
        <v>1786.5</v>
      </c>
      <c r="I161" s="219">
        <v>1209.72</v>
      </c>
      <c r="J161" s="219">
        <v>0</v>
      </c>
      <c r="K161" s="220">
        <v>4276.04</v>
      </c>
      <c r="L161" s="221">
        <v>3477.5</v>
      </c>
      <c r="M161" s="221">
        <v>0</v>
      </c>
      <c r="N161" s="222">
        <v>7783.1</v>
      </c>
      <c r="P161" s="53">
        <f t="shared" si="23"/>
        <v>7753.5299999999988</v>
      </c>
      <c r="Q161" s="151">
        <f t="shared" si="24"/>
        <v>29.570000000001528</v>
      </c>
    </row>
    <row r="162" spans="4:17" hidden="1">
      <c r="D162" s="200" t="s">
        <v>52</v>
      </c>
      <c r="E162" s="217">
        <v>1294.04</v>
      </c>
      <c r="F162" s="218">
        <v>737.45</v>
      </c>
      <c r="G162" s="218">
        <v>0</v>
      </c>
      <c r="H162" s="219">
        <v>1252.95</v>
      </c>
      <c r="I162" s="219">
        <v>807.04</v>
      </c>
      <c r="J162" s="219">
        <v>1</v>
      </c>
      <c r="K162" s="220">
        <v>2547</v>
      </c>
      <c r="L162" s="221">
        <v>1544.5</v>
      </c>
      <c r="M162" s="221">
        <v>1</v>
      </c>
      <c r="N162" s="222">
        <v>4076.85</v>
      </c>
      <c r="P162" s="53">
        <f t="shared" si="23"/>
        <v>4092.4799999999996</v>
      </c>
      <c r="Q162" s="151">
        <f t="shared" si="24"/>
        <v>-15.629999999999654</v>
      </c>
    </row>
    <row r="163" spans="4:17" hidden="1">
      <c r="D163" s="200" t="s">
        <v>53</v>
      </c>
      <c r="E163" s="217">
        <v>3489.36</v>
      </c>
      <c r="F163" s="218">
        <v>2752.72</v>
      </c>
      <c r="G163" s="218">
        <v>0</v>
      </c>
      <c r="H163" s="219">
        <v>3213.45</v>
      </c>
      <c r="I163" s="219">
        <v>2589.7199999999998</v>
      </c>
      <c r="J163" s="219">
        <v>0</v>
      </c>
      <c r="K163" s="220">
        <v>6702.81</v>
      </c>
      <c r="L163" s="221">
        <v>5342.45</v>
      </c>
      <c r="M163" s="221">
        <v>0</v>
      </c>
      <c r="N163" s="222">
        <v>12572.55</v>
      </c>
      <c r="P163" s="53">
        <f t="shared" si="23"/>
        <v>12045.249999999996</v>
      </c>
      <c r="Q163" s="151">
        <f t="shared" si="24"/>
        <v>527.30000000000291</v>
      </c>
    </row>
    <row r="164" spans="4:17" hidden="1">
      <c r="D164" s="196" t="s">
        <v>54</v>
      </c>
      <c r="E164" s="217">
        <v>709.4</v>
      </c>
      <c r="F164" s="218">
        <v>581.49</v>
      </c>
      <c r="G164" s="218">
        <v>0</v>
      </c>
      <c r="H164" s="219">
        <v>511.36</v>
      </c>
      <c r="I164" s="219">
        <v>464.72</v>
      </c>
      <c r="J164" s="219">
        <v>0</v>
      </c>
      <c r="K164" s="220">
        <v>1220.77</v>
      </c>
      <c r="L164" s="221">
        <v>1046.22</v>
      </c>
      <c r="M164" s="221">
        <v>0</v>
      </c>
      <c r="N164" s="222">
        <v>2314.4499999999998</v>
      </c>
      <c r="P164" s="53">
        <f t="shared" si="23"/>
        <v>2266.9700000000003</v>
      </c>
      <c r="Q164" s="151">
        <f t="shared" si="24"/>
        <v>47.479999999999563</v>
      </c>
    </row>
    <row r="165" spans="4:17" ht="13.5" hidden="1" thickBot="1">
      <c r="D165" s="196" t="s">
        <v>55</v>
      </c>
      <c r="E165" s="223">
        <v>16281.9</v>
      </c>
      <c r="F165" s="224">
        <v>12441.77</v>
      </c>
      <c r="G165" s="224">
        <v>0</v>
      </c>
      <c r="H165" s="219">
        <v>15943.4</v>
      </c>
      <c r="I165" s="219">
        <v>12363.68</v>
      </c>
      <c r="J165" s="219">
        <v>1</v>
      </c>
      <c r="K165" s="225">
        <v>32225.31</v>
      </c>
      <c r="L165" s="226">
        <v>24805.45</v>
      </c>
      <c r="M165" s="226">
        <v>1</v>
      </c>
      <c r="N165" s="227">
        <v>58109.1</v>
      </c>
      <c r="P165" s="53">
        <f t="shared" si="23"/>
        <v>57031.75</v>
      </c>
      <c r="Q165" s="151">
        <f t="shared" si="24"/>
        <v>1077.3499999999985</v>
      </c>
    </row>
    <row r="166" spans="4:17" hidden="1">
      <c r="D166" s="196" t="s">
        <v>56</v>
      </c>
      <c r="E166" s="217">
        <v>2727.18</v>
      </c>
      <c r="F166" s="218">
        <v>1633.09</v>
      </c>
      <c r="G166" s="218">
        <v>0</v>
      </c>
      <c r="H166" s="219">
        <v>3760.86</v>
      </c>
      <c r="I166" s="219">
        <v>1711.77</v>
      </c>
      <c r="J166" s="219">
        <v>0</v>
      </c>
      <c r="K166" s="220">
        <v>6488.04</v>
      </c>
      <c r="L166" s="221">
        <v>3344.86</v>
      </c>
      <c r="M166" s="221">
        <v>0</v>
      </c>
      <c r="N166" s="222">
        <v>10159.85</v>
      </c>
      <c r="P166" s="53">
        <f t="shared" si="23"/>
        <v>9832.8999999999978</v>
      </c>
      <c r="Q166" s="151">
        <f t="shared" si="24"/>
        <v>326.95000000000255</v>
      </c>
    </row>
    <row r="167" spans="4:17" hidden="1">
      <c r="D167" s="200" t="s">
        <v>57</v>
      </c>
      <c r="E167" s="217">
        <v>3525.31</v>
      </c>
      <c r="F167" s="218">
        <v>2092.31</v>
      </c>
      <c r="G167" s="218">
        <v>0</v>
      </c>
      <c r="H167" s="219">
        <v>2802.4</v>
      </c>
      <c r="I167" s="219">
        <v>1530.13</v>
      </c>
      <c r="J167" s="219">
        <v>0</v>
      </c>
      <c r="K167" s="220">
        <v>6327.72</v>
      </c>
      <c r="L167" s="221">
        <v>3622.45</v>
      </c>
      <c r="M167" s="221">
        <v>0</v>
      </c>
      <c r="N167" s="222">
        <v>10656.45</v>
      </c>
      <c r="P167" s="53">
        <f t="shared" si="23"/>
        <v>9950.1500000000015</v>
      </c>
      <c r="Q167" s="151">
        <f t="shared" si="24"/>
        <v>706.29999999999927</v>
      </c>
    </row>
    <row r="168" spans="4:17" hidden="1">
      <c r="D168" s="196" t="s">
        <v>58</v>
      </c>
      <c r="E168" s="217">
        <v>3510.5</v>
      </c>
      <c r="F168" s="218">
        <v>2489.7199999999998</v>
      </c>
      <c r="G168" s="218">
        <v>0</v>
      </c>
      <c r="H168" s="219">
        <v>2450.6799999999998</v>
      </c>
      <c r="I168" s="219">
        <v>1638.63</v>
      </c>
      <c r="J168" s="219">
        <v>0</v>
      </c>
      <c r="K168" s="220">
        <v>5961.18</v>
      </c>
      <c r="L168" s="221">
        <v>4128.3599999999997</v>
      </c>
      <c r="M168" s="221">
        <v>0</v>
      </c>
      <c r="N168" s="222">
        <v>10457.4</v>
      </c>
      <c r="P168" s="53">
        <f t="shared" si="23"/>
        <v>10089.529999999999</v>
      </c>
      <c r="Q168" s="151">
        <f t="shared" si="24"/>
        <v>367.8700000000008</v>
      </c>
    </row>
    <row r="169" spans="4:17" hidden="1">
      <c r="D169" s="196" t="s">
        <v>59</v>
      </c>
      <c r="E169" s="217">
        <v>3466.36</v>
      </c>
      <c r="F169" s="218">
        <v>3076.27</v>
      </c>
      <c r="G169" s="218">
        <v>0</v>
      </c>
      <c r="H169" s="219">
        <v>3192.36</v>
      </c>
      <c r="I169" s="219">
        <v>2068.09</v>
      </c>
      <c r="J169" s="219">
        <v>0</v>
      </c>
      <c r="K169" s="220">
        <v>6658.72</v>
      </c>
      <c r="L169" s="221">
        <v>5144.3599999999997</v>
      </c>
      <c r="M169" s="221">
        <v>0</v>
      </c>
      <c r="N169" s="222">
        <v>12156.35</v>
      </c>
      <c r="P169" s="53">
        <f t="shared" si="23"/>
        <v>11803.079999999998</v>
      </c>
      <c r="Q169" s="151">
        <f t="shared" si="24"/>
        <v>353.27000000000226</v>
      </c>
    </row>
    <row r="170" spans="4:17" hidden="1">
      <c r="D170" s="196" t="s">
        <v>60</v>
      </c>
      <c r="E170" s="217">
        <v>6064.5</v>
      </c>
      <c r="F170" s="218">
        <v>3807.4</v>
      </c>
      <c r="G170" s="218">
        <v>0</v>
      </c>
      <c r="H170" s="219">
        <v>6786.72</v>
      </c>
      <c r="I170" s="219">
        <v>3615.04</v>
      </c>
      <c r="J170" s="219">
        <v>1</v>
      </c>
      <c r="K170" s="220">
        <v>12851.22</v>
      </c>
      <c r="L170" s="221">
        <v>7422.45</v>
      </c>
      <c r="M170" s="221">
        <v>1</v>
      </c>
      <c r="N170" s="222">
        <v>21121.5</v>
      </c>
      <c r="P170" s="53">
        <f t="shared" si="23"/>
        <v>20274.659999999993</v>
      </c>
      <c r="Q170" s="151">
        <f t="shared" si="24"/>
        <v>846.84000000000742</v>
      </c>
    </row>
    <row r="171" spans="4:17" ht="13.5" hidden="1" thickBot="1">
      <c r="D171" s="200" t="s">
        <v>61</v>
      </c>
      <c r="E171" s="223">
        <v>19293.86</v>
      </c>
      <c r="F171" s="224">
        <v>13098.81</v>
      </c>
      <c r="G171" s="224">
        <v>0</v>
      </c>
      <c r="H171" s="219">
        <v>18993.04</v>
      </c>
      <c r="I171" s="219">
        <v>10563.68</v>
      </c>
      <c r="J171" s="219">
        <v>1</v>
      </c>
      <c r="K171" s="225">
        <v>38286.9</v>
      </c>
      <c r="L171" s="226">
        <v>23662.5</v>
      </c>
      <c r="M171" s="226">
        <v>1</v>
      </c>
      <c r="N171" s="227">
        <v>64551.55</v>
      </c>
      <c r="P171" s="53">
        <f t="shared" si="23"/>
        <v>61950.390000000014</v>
      </c>
      <c r="Q171" s="151">
        <f t="shared" si="24"/>
        <v>2601.1599999999889</v>
      </c>
    </row>
    <row r="172" spans="4:17" hidden="1">
      <c r="D172" s="196" t="s">
        <v>62</v>
      </c>
      <c r="E172" s="228">
        <v>58687.18</v>
      </c>
      <c r="F172" s="229">
        <v>50280.13</v>
      </c>
      <c r="G172" s="229">
        <v>0</v>
      </c>
      <c r="H172" s="219">
        <v>146317.59</v>
      </c>
      <c r="I172" s="219">
        <v>111321.45</v>
      </c>
      <c r="J172" s="219">
        <v>0</v>
      </c>
      <c r="K172" s="230">
        <v>205004.77</v>
      </c>
      <c r="L172" s="231">
        <v>161601.59</v>
      </c>
      <c r="M172" s="231">
        <v>0</v>
      </c>
      <c r="N172" s="232">
        <v>377740.45</v>
      </c>
      <c r="P172" s="53">
        <f t="shared" si="23"/>
        <v>366606.35</v>
      </c>
      <c r="Q172" s="151">
        <f t="shared" si="24"/>
        <v>11134.100000000035</v>
      </c>
    </row>
    <row r="173" spans="4:17" hidden="1">
      <c r="D173" s="196" t="s">
        <v>63</v>
      </c>
      <c r="E173" s="217">
        <v>9076.27</v>
      </c>
      <c r="F173" s="218">
        <v>7012.9</v>
      </c>
      <c r="G173" s="218">
        <v>0</v>
      </c>
      <c r="H173" s="219">
        <v>24346.09</v>
      </c>
      <c r="I173" s="219">
        <v>13779</v>
      </c>
      <c r="J173" s="219">
        <v>0</v>
      </c>
      <c r="K173" s="220">
        <v>33422.36</v>
      </c>
      <c r="L173" s="221">
        <v>20791.900000000001</v>
      </c>
      <c r="M173" s="221">
        <v>0</v>
      </c>
      <c r="N173" s="222">
        <v>54549.9</v>
      </c>
      <c r="P173" s="53">
        <f t="shared" si="23"/>
        <v>54214.259999999987</v>
      </c>
      <c r="Q173" s="151">
        <f t="shared" si="24"/>
        <v>335.64000000001397</v>
      </c>
    </row>
    <row r="174" spans="4:17" hidden="1">
      <c r="D174" s="196" t="s">
        <v>64</v>
      </c>
      <c r="E174" s="217">
        <v>8723.5400000000009</v>
      </c>
      <c r="F174" s="218">
        <v>6265.45</v>
      </c>
      <c r="G174" s="218">
        <v>0</v>
      </c>
      <c r="H174" s="219">
        <v>13262.5</v>
      </c>
      <c r="I174" s="219">
        <v>5036.3100000000004</v>
      </c>
      <c r="J174" s="219">
        <v>0</v>
      </c>
      <c r="K174" s="220">
        <v>21986.04</v>
      </c>
      <c r="L174" s="221">
        <v>11301.77</v>
      </c>
      <c r="M174" s="221">
        <v>0</v>
      </c>
      <c r="N174" s="222">
        <v>34228</v>
      </c>
      <c r="P174" s="53">
        <f t="shared" si="23"/>
        <v>33287.800000000003</v>
      </c>
      <c r="Q174" s="151">
        <f t="shared" si="24"/>
        <v>940.19999999999709</v>
      </c>
    </row>
    <row r="175" spans="4:17" hidden="1">
      <c r="D175" s="196" t="s">
        <v>65</v>
      </c>
      <c r="E175" s="217">
        <v>8575.5400000000009</v>
      </c>
      <c r="F175" s="218">
        <v>6927.77</v>
      </c>
      <c r="G175" s="218">
        <v>0</v>
      </c>
      <c r="H175" s="219">
        <v>16639.400000000001</v>
      </c>
      <c r="I175" s="219">
        <v>9040</v>
      </c>
      <c r="J175" s="219">
        <v>0</v>
      </c>
      <c r="K175" s="220">
        <v>25214.95</v>
      </c>
      <c r="L175" s="221">
        <v>15967.77</v>
      </c>
      <c r="M175" s="221">
        <v>0</v>
      </c>
      <c r="N175" s="222">
        <v>42040.4</v>
      </c>
      <c r="P175" s="53">
        <f t="shared" si="23"/>
        <v>41182.710000000006</v>
      </c>
      <c r="Q175" s="151">
        <f t="shared" si="24"/>
        <v>857.68999999999505</v>
      </c>
    </row>
    <row r="176" spans="4:17" ht="13.5" hidden="1" thickBot="1">
      <c r="D176" s="196" t="s">
        <v>66</v>
      </c>
      <c r="E176" s="223">
        <v>85062.54</v>
      </c>
      <c r="F176" s="224">
        <v>70486.27</v>
      </c>
      <c r="G176" s="224">
        <v>0</v>
      </c>
      <c r="H176" s="219">
        <v>200565.59</v>
      </c>
      <c r="I176" s="219">
        <v>139176.76999999999</v>
      </c>
      <c r="J176" s="219">
        <v>0</v>
      </c>
      <c r="K176" s="225">
        <v>285628.13</v>
      </c>
      <c r="L176" s="226">
        <v>209663.04</v>
      </c>
      <c r="M176" s="226">
        <v>0</v>
      </c>
      <c r="N176" s="227">
        <v>508558.75</v>
      </c>
      <c r="P176" s="53">
        <f t="shared" si="23"/>
        <v>495291.17000000004</v>
      </c>
      <c r="Q176" s="151">
        <f t="shared" si="24"/>
        <v>13267.579999999958</v>
      </c>
    </row>
    <row r="177" spans="4:17" hidden="1">
      <c r="D177" s="200" t="s">
        <v>67</v>
      </c>
      <c r="E177" s="217">
        <v>17774.04</v>
      </c>
      <c r="F177" s="218">
        <v>15178.54</v>
      </c>
      <c r="G177" s="218">
        <v>0</v>
      </c>
      <c r="H177" s="219">
        <v>32034.77</v>
      </c>
      <c r="I177" s="219">
        <v>22979.18</v>
      </c>
      <c r="J177" s="219">
        <v>0</v>
      </c>
      <c r="K177" s="220">
        <v>49808.81</v>
      </c>
      <c r="L177" s="221">
        <v>38157.72</v>
      </c>
      <c r="M177" s="221">
        <v>0</v>
      </c>
      <c r="N177" s="222">
        <v>89662.7</v>
      </c>
      <c r="P177" s="53">
        <f t="shared" si="23"/>
        <v>87966.53</v>
      </c>
      <c r="Q177" s="151">
        <f t="shared" si="24"/>
        <v>1696.1699999999983</v>
      </c>
    </row>
    <row r="178" spans="4:17" hidden="1">
      <c r="D178" s="196" t="s">
        <v>68</v>
      </c>
      <c r="E178" s="217">
        <v>10555.72</v>
      </c>
      <c r="F178" s="218">
        <v>9545.2199999999993</v>
      </c>
      <c r="G178" s="218">
        <v>0</v>
      </c>
      <c r="H178" s="219">
        <v>8739.7199999999993</v>
      </c>
      <c r="I178" s="219">
        <v>4017.9</v>
      </c>
      <c r="J178" s="219">
        <v>0</v>
      </c>
      <c r="K178" s="220">
        <v>19295.45</v>
      </c>
      <c r="L178" s="221">
        <v>13563.13</v>
      </c>
      <c r="M178" s="221">
        <v>0</v>
      </c>
      <c r="N178" s="222">
        <v>34191.25</v>
      </c>
      <c r="P178" s="53">
        <f t="shared" si="23"/>
        <v>32858.560000000005</v>
      </c>
      <c r="Q178" s="151">
        <f t="shared" si="24"/>
        <v>1332.6899999999951</v>
      </c>
    </row>
    <row r="179" spans="4:17" hidden="1">
      <c r="D179" s="196" t="s">
        <v>69</v>
      </c>
      <c r="E179" s="217">
        <v>23883</v>
      </c>
      <c r="F179" s="218">
        <v>19713.77</v>
      </c>
      <c r="G179" s="218">
        <v>0</v>
      </c>
      <c r="H179" s="219">
        <v>34871.769999999997</v>
      </c>
      <c r="I179" s="219">
        <v>23019.18</v>
      </c>
      <c r="J179" s="219">
        <v>0</v>
      </c>
      <c r="K179" s="220">
        <v>58754.77</v>
      </c>
      <c r="L179" s="221">
        <v>42732.95</v>
      </c>
      <c r="M179" s="221">
        <v>0</v>
      </c>
      <c r="N179" s="222">
        <v>105100.05</v>
      </c>
      <c r="P179" s="53">
        <f t="shared" si="23"/>
        <v>101487.72000000002</v>
      </c>
      <c r="Q179" s="151">
        <f t="shared" si="24"/>
        <v>3612.3299999999872</v>
      </c>
    </row>
    <row r="180" spans="4:17" ht="13.5" hidden="1" thickBot="1">
      <c r="D180" s="200" t="s">
        <v>70</v>
      </c>
      <c r="E180" s="223">
        <v>52212.77</v>
      </c>
      <c r="F180" s="224">
        <v>44437.54</v>
      </c>
      <c r="G180" s="224">
        <v>0</v>
      </c>
      <c r="H180" s="219">
        <v>75646.27</v>
      </c>
      <c r="I180" s="219">
        <v>50016.27</v>
      </c>
      <c r="J180" s="219">
        <v>0</v>
      </c>
      <c r="K180" s="225">
        <v>127859.04</v>
      </c>
      <c r="L180" s="226">
        <v>94453.81</v>
      </c>
      <c r="M180" s="226">
        <v>0</v>
      </c>
      <c r="N180" s="227">
        <v>228954</v>
      </c>
      <c r="P180" s="53">
        <f t="shared" si="23"/>
        <v>222312.85000000003</v>
      </c>
      <c r="Q180" s="151">
        <f t="shared" si="24"/>
        <v>6641.1499999999651</v>
      </c>
    </row>
    <row r="181" spans="4:17" hidden="1">
      <c r="D181" s="200" t="s">
        <v>71</v>
      </c>
      <c r="E181" s="217">
        <v>2480.1799999999998</v>
      </c>
      <c r="F181" s="218">
        <v>1445.31</v>
      </c>
      <c r="G181" s="218">
        <v>0</v>
      </c>
      <c r="H181" s="219">
        <v>1405.95</v>
      </c>
      <c r="I181" s="219">
        <v>1608.5</v>
      </c>
      <c r="J181" s="219">
        <v>0</v>
      </c>
      <c r="K181" s="220">
        <v>3886.13</v>
      </c>
      <c r="L181" s="221">
        <v>3053.81</v>
      </c>
      <c r="M181" s="221">
        <v>0</v>
      </c>
      <c r="N181" s="222">
        <v>7174.7</v>
      </c>
      <c r="P181" s="53">
        <f t="shared" si="23"/>
        <v>6939.9400000000005</v>
      </c>
      <c r="Q181" s="151">
        <f t="shared" si="24"/>
        <v>234.75999999999931</v>
      </c>
    </row>
    <row r="182" spans="4:17" hidden="1">
      <c r="D182" s="196" t="s">
        <v>72</v>
      </c>
      <c r="E182" s="217">
        <v>874.09</v>
      </c>
      <c r="F182" s="218">
        <v>615.27</v>
      </c>
      <c r="G182" s="218">
        <v>0</v>
      </c>
      <c r="H182" s="219">
        <v>1964.09</v>
      </c>
      <c r="I182" s="219">
        <v>1552.04</v>
      </c>
      <c r="J182" s="219">
        <v>0</v>
      </c>
      <c r="K182" s="220">
        <v>2838.18</v>
      </c>
      <c r="L182" s="221">
        <v>2167.31</v>
      </c>
      <c r="M182" s="221">
        <v>0</v>
      </c>
      <c r="N182" s="222">
        <v>5035.3999999999996</v>
      </c>
      <c r="P182" s="53">
        <f t="shared" si="23"/>
        <v>5005.49</v>
      </c>
      <c r="Q182" s="151">
        <f t="shared" si="24"/>
        <v>29.909999999999854</v>
      </c>
    </row>
    <row r="183" spans="4:17" ht="13.5" hidden="1" thickBot="1">
      <c r="D183" s="196" t="s">
        <v>73</v>
      </c>
      <c r="E183" s="223">
        <v>3354.27</v>
      </c>
      <c r="F183" s="224">
        <v>2060.59</v>
      </c>
      <c r="G183" s="224">
        <v>0</v>
      </c>
      <c r="H183" s="219">
        <v>3370.04</v>
      </c>
      <c r="I183" s="219">
        <v>3160.54</v>
      </c>
      <c r="J183" s="219">
        <v>0</v>
      </c>
      <c r="K183" s="225">
        <v>6724.31</v>
      </c>
      <c r="L183" s="226">
        <v>5221.13</v>
      </c>
      <c r="M183" s="226">
        <v>0</v>
      </c>
      <c r="N183" s="227">
        <v>12210.1</v>
      </c>
      <c r="P183" s="53">
        <f t="shared" si="23"/>
        <v>11945.440000000002</v>
      </c>
      <c r="Q183" s="151">
        <f t="shared" si="24"/>
        <v>264.65999999999804</v>
      </c>
    </row>
    <row r="184" spans="4:17" hidden="1">
      <c r="D184" s="200" t="s">
        <v>74</v>
      </c>
      <c r="E184" s="217">
        <v>2912.45</v>
      </c>
      <c r="F184" s="218">
        <v>1842.59</v>
      </c>
      <c r="G184" s="218">
        <v>0</v>
      </c>
      <c r="H184" s="219">
        <v>4940.8100000000004</v>
      </c>
      <c r="I184" s="219">
        <v>4871.2700000000004</v>
      </c>
      <c r="J184" s="219">
        <v>1</v>
      </c>
      <c r="K184" s="220">
        <v>7853.27</v>
      </c>
      <c r="L184" s="221">
        <v>6713.86</v>
      </c>
      <c r="M184" s="221">
        <v>1</v>
      </c>
      <c r="N184" s="222">
        <v>14868.85</v>
      </c>
      <c r="P184" s="53">
        <f t="shared" si="23"/>
        <v>14568.119999999999</v>
      </c>
      <c r="Q184" s="151">
        <f t="shared" si="24"/>
        <v>300.73000000000138</v>
      </c>
    </row>
    <row r="185" spans="4:17" hidden="1">
      <c r="D185" s="200" t="s">
        <v>75</v>
      </c>
      <c r="E185" s="217">
        <v>1445.68</v>
      </c>
      <c r="F185" s="218">
        <v>751.04</v>
      </c>
      <c r="G185" s="218">
        <v>0</v>
      </c>
      <c r="H185" s="219">
        <v>2063.1799999999998</v>
      </c>
      <c r="I185" s="219">
        <v>1525.77</v>
      </c>
      <c r="J185" s="219">
        <v>0</v>
      </c>
      <c r="K185" s="220">
        <v>3508.86</v>
      </c>
      <c r="L185" s="221">
        <v>2276.81</v>
      </c>
      <c r="M185" s="221">
        <v>0</v>
      </c>
      <c r="N185" s="222">
        <v>5820.8</v>
      </c>
      <c r="P185" s="53">
        <f t="shared" si="23"/>
        <v>5785.67</v>
      </c>
      <c r="Q185" s="151">
        <f t="shared" si="24"/>
        <v>35.130000000000109</v>
      </c>
    </row>
    <row r="186" spans="4:17" hidden="1">
      <c r="D186" s="200" t="s">
        <v>76</v>
      </c>
      <c r="E186" s="217">
        <v>1576.13</v>
      </c>
      <c r="F186" s="218">
        <v>925.72</v>
      </c>
      <c r="G186" s="218">
        <v>0</v>
      </c>
      <c r="H186" s="219">
        <v>1247.9000000000001</v>
      </c>
      <c r="I186" s="219">
        <v>1374.13</v>
      </c>
      <c r="J186" s="219">
        <v>0</v>
      </c>
      <c r="K186" s="220">
        <v>2824.04</v>
      </c>
      <c r="L186" s="221">
        <v>2299.86</v>
      </c>
      <c r="M186" s="221">
        <v>0</v>
      </c>
      <c r="N186" s="222">
        <v>5195.8500000000004</v>
      </c>
      <c r="P186" s="53">
        <f t="shared" si="23"/>
        <v>5123.880000000001</v>
      </c>
      <c r="Q186" s="151">
        <f t="shared" si="24"/>
        <v>71.969999999999345</v>
      </c>
    </row>
    <row r="187" spans="4:17" hidden="1">
      <c r="D187" s="196" t="s">
        <v>77</v>
      </c>
      <c r="E187" s="217">
        <v>3872.9</v>
      </c>
      <c r="F187" s="218">
        <v>1891.18</v>
      </c>
      <c r="G187" s="218">
        <v>0</v>
      </c>
      <c r="H187" s="219">
        <v>3953.68</v>
      </c>
      <c r="I187" s="219">
        <v>3810.86</v>
      </c>
      <c r="J187" s="219">
        <v>0</v>
      </c>
      <c r="K187" s="220">
        <v>7826.59</v>
      </c>
      <c r="L187" s="221">
        <v>5702.04</v>
      </c>
      <c r="M187" s="221">
        <v>0</v>
      </c>
      <c r="N187" s="222">
        <v>13785.1</v>
      </c>
      <c r="P187" s="53">
        <f t="shared" si="23"/>
        <v>13528.619999999999</v>
      </c>
      <c r="Q187" s="151">
        <f t="shared" si="24"/>
        <v>256.48000000000138</v>
      </c>
    </row>
    <row r="188" spans="4:17" ht="13.5" hidden="1" thickBot="1">
      <c r="D188" s="196" t="s">
        <v>78</v>
      </c>
      <c r="E188" s="223">
        <v>9807.18</v>
      </c>
      <c r="F188" s="224">
        <v>5410.54</v>
      </c>
      <c r="G188" s="224">
        <v>0</v>
      </c>
      <c r="H188" s="219">
        <v>12205.59</v>
      </c>
      <c r="I188" s="219">
        <v>11582.04</v>
      </c>
      <c r="J188" s="219">
        <v>1</v>
      </c>
      <c r="K188" s="225">
        <v>22012.77</v>
      </c>
      <c r="L188" s="226">
        <v>16992.59</v>
      </c>
      <c r="M188" s="226">
        <v>1</v>
      </c>
      <c r="N188" s="227">
        <v>39670.6</v>
      </c>
      <c r="P188" s="53">
        <f t="shared" si="23"/>
        <v>39006.350000000006</v>
      </c>
      <c r="Q188" s="151">
        <f t="shared" si="24"/>
        <v>664.24999999999272</v>
      </c>
    </row>
    <row r="189" spans="4:17" ht="13.5" hidden="1" thickBot="1">
      <c r="D189" s="196" t="s">
        <v>79</v>
      </c>
      <c r="E189" s="223">
        <v>83067.86</v>
      </c>
      <c r="F189" s="224">
        <v>80114.22</v>
      </c>
      <c r="G189" s="224">
        <v>0</v>
      </c>
      <c r="H189" s="219">
        <v>131784.76999999999</v>
      </c>
      <c r="I189" s="219">
        <v>129071.09</v>
      </c>
      <c r="J189" s="219">
        <v>0</v>
      </c>
      <c r="K189" s="225">
        <v>214852.63</v>
      </c>
      <c r="L189" s="226">
        <v>209185.31</v>
      </c>
      <c r="M189" s="226">
        <v>0</v>
      </c>
      <c r="N189" s="227">
        <v>440835.25</v>
      </c>
      <c r="P189" s="53">
        <f t="shared" si="23"/>
        <v>424037.93999999989</v>
      </c>
      <c r="Q189" s="151">
        <f t="shared" si="24"/>
        <v>16797.310000000114</v>
      </c>
    </row>
    <row r="190" spans="4:17" ht="13.5" hidden="1" thickBot="1">
      <c r="D190" s="196" t="s">
        <v>80</v>
      </c>
      <c r="E190" s="223">
        <v>8151.81</v>
      </c>
      <c r="F190" s="224">
        <v>5834.4</v>
      </c>
      <c r="G190" s="224">
        <v>0</v>
      </c>
      <c r="H190" s="219">
        <v>55037.13</v>
      </c>
      <c r="I190" s="219">
        <v>23592.59</v>
      </c>
      <c r="J190" s="219">
        <v>0</v>
      </c>
      <c r="K190" s="225">
        <v>63188.95</v>
      </c>
      <c r="L190" s="226">
        <v>29427</v>
      </c>
      <c r="M190" s="226">
        <v>0</v>
      </c>
      <c r="N190" s="227">
        <v>91358.399999999994</v>
      </c>
      <c r="P190" s="53">
        <f t="shared" si="23"/>
        <v>92615.930000000008</v>
      </c>
      <c r="Q190" s="151">
        <f t="shared" si="24"/>
        <v>-1257.5300000000134</v>
      </c>
    </row>
    <row r="191" spans="4:17" ht="13.5" hidden="1" thickBot="1">
      <c r="D191" s="196" t="s">
        <v>81</v>
      </c>
      <c r="E191" s="223">
        <v>6710.04</v>
      </c>
      <c r="F191" s="224">
        <v>4778.13</v>
      </c>
      <c r="G191" s="224">
        <v>0</v>
      </c>
      <c r="H191" s="219">
        <v>10172.950000000001</v>
      </c>
      <c r="I191" s="219">
        <v>6417.13</v>
      </c>
      <c r="J191" s="219">
        <v>0</v>
      </c>
      <c r="K191" s="225">
        <v>16883</v>
      </c>
      <c r="L191" s="226">
        <v>11195.27</v>
      </c>
      <c r="M191" s="226">
        <v>0</v>
      </c>
      <c r="N191" s="227">
        <v>28901.15</v>
      </c>
      <c r="P191" s="53">
        <f t="shared" si="23"/>
        <v>28078.250000000004</v>
      </c>
      <c r="Q191" s="151">
        <f t="shared" si="24"/>
        <v>822.89999999999782</v>
      </c>
    </row>
    <row r="192" spans="4:17" hidden="1">
      <c r="D192" s="196" t="s">
        <v>82</v>
      </c>
      <c r="E192" s="217">
        <v>2050.54</v>
      </c>
      <c r="F192" s="218">
        <v>1110.6300000000001</v>
      </c>
      <c r="G192" s="218">
        <v>0</v>
      </c>
      <c r="H192" s="219">
        <v>5161.95</v>
      </c>
      <c r="I192" s="219">
        <v>3653.9</v>
      </c>
      <c r="J192" s="219">
        <v>0</v>
      </c>
      <c r="K192" s="220">
        <v>7212.5</v>
      </c>
      <c r="L192" s="221">
        <v>4764.54</v>
      </c>
      <c r="M192" s="221">
        <v>0</v>
      </c>
      <c r="N192" s="222">
        <v>12452.75</v>
      </c>
      <c r="P192" s="53">
        <f t="shared" si="23"/>
        <v>11977.019999999997</v>
      </c>
      <c r="Q192" s="151">
        <f t="shared" si="24"/>
        <v>475.7300000000032</v>
      </c>
    </row>
    <row r="193" spans="4:17" hidden="1">
      <c r="D193" s="196" t="s">
        <v>83</v>
      </c>
      <c r="E193" s="217">
        <v>5306.63</v>
      </c>
      <c r="F193" s="218">
        <v>2836.63</v>
      </c>
      <c r="G193" s="218">
        <v>0</v>
      </c>
      <c r="H193" s="219">
        <v>8075.45</v>
      </c>
      <c r="I193" s="219">
        <v>8101.27</v>
      </c>
      <c r="J193" s="219">
        <v>0</v>
      </c>
      <c r="K193" s="220">
        <v>13382.09</v>
      </c>
      <c r="L193" s="221">
        <v>10937.9</v>
      </c>
      <c r="M193" s="221">
        <v>0</v>
      </c>
      <c r="N193" s="222">
        <v>24445.200000000001</v>
      </c>
      <c r="P193" s="53">
        <f t="shared" si="23"/>
        <v>24319.980000000003</v>
      </c>
      <c r="Q193" s="151">
        <f t="shared" si="24"/>
        <v>125.21999999999753</v>
      </c>
    </row>
    <row r="194" spans="4:17" hidden="1">
      <c r="D194" s="196" t="s">
        <v>84</v>
      </c>
      <c r="E194" s="217">
        <v>5202.3599999999997</v>
      </c>
      <c r="F194" s="218">
        <v>3813.5</v>
      </c>
      <c r="G194" s="218">
        <v>0</v>
      </c>
      <c r="H194" s="219">
        <v>11849.04</v>
      </c>
      <c r="I194" s="219">
        <v>10957</v>
      </c>
      <c r="J194" s="219">
        <v>0.18</v>
      </c>
      <c r="K194" s="220">
        <v>17051.400000000001</v>
      </c>
      <c r="L194" s="221">
        <v>14770.5</v>
      </c>
      <c r="M194" s="221">
        <v>0.18</v>
      </c>
      <c r="N194" s="222">
        <v>32451.45</v>
      </c>
      <c r="P194" s="53">
        <f t="shared" si="23"/>
        <v>31822.080000000002</v>
      </c>
      <c r="Q194" s="151">
        <f t="shared" si="24"/>
        <v>629.36999999999898</v>
      </c>
    </row>
    <row r="195" spans="4:17" ht="13.5" hidden="1" thickBot="1">
      <c r="D195" s="196" t="s">
        <v>85</v>
      </c>
      <c r="E195" s="223">
        <v>12559.54</v>
      </c>
      <c r="F195" s="224">
        <v>7760.77</v>
      </c>
      <c r="G195" s="224">
        <v>0</v>
      </c>
      <c r="H195" s="219">
        <v>25086.45</v>
      </c>
      <c r="I195" s="219">
        <v>22712.18</v>
      </c>
      <c r="J195" s="219">
        <v>0.18</v>
      </c>
      <c r="K195" s="225">
        <v>37646</v>
      </c>
      <c r="L195" s="226">
        <v>30472.95</v>
      </c>
      <c r="M195" s="226">
        <v>0.18</v>
      </c>
      <c r="N195" s="227">
        <v>69349.399999999994</v>
      </c>
      <c r="P195" s="53">
        <f t="shared" si="23"/>
        <v>68119.12000000001</v>
      </c>
      <c r="Q195" s="151">
        <f t="shared" si="24"/>
        <v>1230.2799999999843</v>
      </c>
    </row>
    <row r="196" spans="4:17" ht="13.5" hidden="1" thickBot="1">
      <c r="D196" s="200" t="s">
        <v>86</v>
      </c>
      <c r="E196" s="223">
        <v>3930.22</v>
      </c>
      <c r="F196" s="224">
        <v>3678.59</v>
      </c>
      <c r="G196" s="224">
        <v>0</v>
      </c>
      <c r="H196" s="219">
        <v>5094.13</v>
      </c>
      <c r="I196" s="219">
        <v>3411</v>
      </c>
      <c r="J196" s="219">
        <v>0</v>
      </c>
      <c r="K196" s="225">
        <v>9024.36</v>
      </c>
      <c r="L196" s="226">
        <v>7089.59</v>
      </c>
      <c r="M196" s="226">
        <v>0</v>
      </c>
      <c r="N196" s="227">
        <v>16853.05</v>
      </c>
      <c r="P196" s="53">
        <f t="shared" si="23"/>
        <v>16113.939999999999</v>
      </c>
      <c r="Q196" s="151">
        <f t="shared" si="24"/>
        <v>739.11000000000058</v>
      </c>
    </row>
    <row r="197" spans="4:17" hidden="1">
      <c r="D197" s="200" t="s">
        <v>87</v>
      </c>
      <c r="E197" s="233">
        <v>44.54</v>
      </c>
      <c r="F197" s="234">
        <v>24.13</v>
      </c>
      <c r="G197" s="234">
        <v>0</v>
      </c>
      <c r="H197" s="219">
        <v>1262.9000000000001</v>
      </c>
      <c r="I197" s="219">
        <v>2300.27</v>
      </c>
      <c r="J197" s="219">
        <v>0</v>
      </c>
      <c r="K197" s="235">
        <v>1307.45</v>
      </c>
      <c r="L197" s="236">
        <v>2324.4</v>
      </c>
      <c r="M197" s="236">
        <v>0</v>
      </c>
      <c r="N197" s="237">
        <v>3741.3</v>
      </c>
      <c r="P197" s="53">
        <f t="shared" si="23"/>
        <v>3631.8400000000006</v>
      </c>
      <c r="Q197" s="151">
        <f t="shared" si="24"/>
        <v>109.45999999999958</v>
      </c>
    </row>
    <row r="198" spans="4:17" hidden="1">
      <c r="D198" s="200" t="s">
        <v>88</v>
      </c>
      <c r="E198" s="233">
        <v>107.27</v>
      </c>
      <c r="F198" s="234">
        <v>44.27</v>
      </c>
      <c r="G198" s="234">
        <v>0</v>
      </c>
      <c r="H198" s="219">
        <v>2550.4</v>
      </c>
      <c r="I198" s="219">
        <v>2400</v>
      </c>
      <c r="J198" s="219">
        <v>0</v>
      </c>
      <c r="K198" s="235">
        <v>2657.68</v>
      </c>
      <c r="L198" s="236">
        <v>2444.27</v>
      </c>
      <c r="M198" s="236">
        <v>0</v>
      </c>
      <c r="N198" s="237">
        <v>5196.55</v>
      </c>
      <c r="P198" s="53">
        <f t="shared" si="23"/>
        <v>5101.9400000000005</v>
      </c>
      <c r="Q198" s="151">
        <f t="shared" si="24"/>
        <v>94.609999999999673</v>
      </c>
    </row>
    <row r="199" spans="4:17" ht="14.25" hidden="1" thickTop="1" thickBot="1">
      <c r="D199" s="207" t="s">
        <v>10</v>
      </c>
      <c r="E199" s="238">
        <v>417260.54</v>
      </c>
      <c r="F199" s="239">
        <v>362897.31</v>
      </c>
      <c r="G199" s="239">
        <v>0</v>
      </c>
      <c r="H199" s="240">
        <v>744727.59</v>
      </c>
      <c r="I199" s="240">
        <v>549038.72</v>
      </c>
      <c r="J199" s="240">
        <v>5.18</v>
      </c>
      <c r="K199" s="241">
        <v>1161988.1299999999</v>
      </c>
      <c r="L199" s="242">
        <v>911936.04</v>
      </c>
      <c r="M199" s="242">
        <v>5.18</v>
      </c>
      <c r="N199" s="243">
        <v>2117653.85</v>
      </c>
      <c r="P199" s="53">
        <f t="shared" si="23"/>
        <v>2073929.34</v>
      </c>
      <c r="Q199" s="151">
        <f t="shared" si="24"/>
        <v>43724.510000000009</v>
      </c>
    </row>
    <row r="200" spans="4:17" hidden="1"/>
    <row r="201" spans="4:17" hidden="1">
      <c r="G201" s="244">
        <f>SUM(E199:G199)</f>
        <v>780157.85</v>
      </c>
    </row>
    <row r="202" spans="4:17" hidden="1"/>
    <row r="203" spans="4:17" hidden="1">
      <c r="K203" s="245" t="s">
        <v>100</v>
      </c>
      <c r="L203" s="246" t="s">
        <v>101</v>
      </c>
    </row>
    <row r="204" spans="4:17" hidden="1">
      <c r="K204" s="190">
        <f>K68</f>
        <v>1161990.72</v>
      </c>
      <c r="L204" s="190">
        <f>L68</f>
        <v>911938.11999999988</v>
      </c>
    </row>
    <row r="205" spans="4:17" hidden="1"/>
    <row r="206" spans="4:17" hidden="1"/>
    <row r="207" spans="4:17" hidden="1"/>
    <row r="208" spans="4:17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</sheetData>
  <mergeCells count="6">
    <mergeCell ref="A137:C137"/>
    <mergeCell ref="D2:M2"/>
    <mergeCell ref="K4:M4"/>
    <mergeCell ref="E136:G136"/>
    <mergeCell ref="H136:J136"/>
    <mergeCell ref="K136:N136"/>
  </mergeCells>
  <printOptions horizontalCentered="1" verticalCentered="1"/>
  <pageMargins left="0.39370078740157483" right="0.39370078740157483" top="0.39370078740157483" bottom="0.39370078740157483" header="0" footer="0"/>
  <pageSetup paperSize="9" scale="7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topLeftCell="B1" zoomScaleNormal="100" workbookViewId="0">
      <selection activeCell="H40" sqref="H40"/>
    </sheetView>
  </sheetViews>
  <sheetFormatPr baseColWidth="10" defaultColWidth="11.5703125" defaultRowHeight="12.75"/>
  <cols>
    <col min="1" max="1" width="12.140625" style="247" hidden="1" customWidth="1"/>
    <col min="2" max="2" width="14" style="247" customWidth="1"/>
    <col min="3" max="3" width="11.7109375" style="248" customWidth="1"/>
    <col min="4" max="4" width="12.85546875" style="248" customWidth="1"/>
    <col min="5" max="5" width="12.42578125" style="248" customWidth="1"/>
    <col min="6" max="6" width="10.85546875" style="248" customWidth="1"/>
    <col min="7" max="7" width="11" style="248" customWidth="1"/>
    <col min="8" max="8" width="10.28515625" style="248" customWidth="1"/>
    <col min="9" max="9" width="14" style="249" customWidth="1"/>
    <col min="10" max="10" width="0" style="247" hidden="1" customWidth="1"/>
    <col min="11" max="46" width="0" style="250" hidden="1" customWidth="1"/>
    <col min="47" max="16384" width="11.5703125" style="250"/>
  </cols>
  <sheetData>
    <row r="1" spans="1:10" ht="10.5" customHeight="1"/>
    <row r="2" spans="1:10" ht="15.75" customHeight="1">
      <c r="B2" s="3" t="s">
        <v>92</v>
      </c>
      <c r="C2" s="251"/>
      <c r="D2" s="251"/>
      <c r="E2" s="251"/>
      <c r="F2" s="251"/>
      <c r="G2" s="251"/>
      <c r="H2" s="251"/>
      <c r="I2" s="251"/>
    </row>
    <row r="3" spans="1:10" s="257" customFormat="1" ht="24.95" customHeight="1">
      <c r="A3" s="252"/>
      <c r="B3" s="253" t="s">
        <v>108</v>
      </c>
      <c r="C3" s="254"/>
      <c r="D3" s="254"/>
      <c r="E3" s="254"/>
      <c r="F3" s="254"/>
      <c r="G3" s="254"/>
      <c r="H3" s="254"/>
      <c r="I3" s="255"/>
      <c r="J3" s="256"/>
    </row>
    <row r="4" spans="1:10" s="258" customFormat="1" ht="0.6" hidden="1" customHeight="1">
      <c r="A4" s="247"/>
      <c r="B4" s="247"/>
      <c r="C4" s="248"/>
      <c r="D4" s="248"/>
      <c r="E4" s="248"/>
      <c r="F4" s="248"/>
      <c r="G4" s="248"/>
      <c r="H4" s="248"/>
      <c r="I4" s="249"/>
      <c r="J4" s="247"/>
    </row>
    <row r="5" spans="1:10" s="260" customFormat="1" ht="8.25" hidden="1" customHeight="1">
      <c r="A5" s="247"/>
      <c r="B5" s="247"/>
      <c r="C5" s="248"/>
      <c r="D5" s="248"/>
      <c r="E5" s="248"/>
      <c r="F5" s="248"/>
      <c r="G5" s="248"/>
      <c r="H5" s="248"/>
      <c r="I5" s="249"/>
      <c r="J5" s="259"/>
    </row>
    <row r="6" spans="1:10" s="260" customFormat="1" ht="8.25" hidden="1" customHeight="1">
      <c r="A6" s="247"/>
      <c r="B6" s="261"/>
      <c r="C6" s="248"/>
      <c r="D6" s="248"/>
      <c r="E6" s="248"/>
      <c r="F6" s="248"/>
      <c r="G6" s="248"/>
      <c r="H6" s="248"/>
      <c r="I6" s="249"/>
      <c r="J6" s="259"/>
    </row>
    <row r="7" spans="1:10" s="266" customFormat="1" ht="20.25" customHeight="1">
      <c r="A7" s="262"/>
      <c r="B7" s="262"/>
      <c r="C7" s="263" t="s">
        <v>109</v>
      </c>
      <c r="D7" s="263" t="s">
        <v>110</v>
      </c>
      <c r="E7" s="263" t="s">
        <v>111</v>
      </c>
      <c r="F7" s="263" t="s">
        <v>112</v>
      </c>
      <c r="G7" s="263" t="s">
        <v>113</v>
      </c>
      <c r="H7" s="263" t="s">
        <v>114</v>
      </c>
      <c r="I7" s="264" t="s">
        <v>115</v>
      </c>
      <c r="J7" s="265"/>
    </row>
    <row r="8" spans="1:10" s="272" customFormat="1" ht="39.75" customHeight="1">
      <c r="A8" s="267"/>
      <c r="B8" s="268" t="s">
        <v>116</v>
      </c>
      <c r="C8" s="269"/>
      <c r="D8" s="269"/>
      <c r="E8" s="269"/>
      <c r="F8" s="269"/>
      <c r="G8" s="269"/>
      <c r="H8" s="269"/>
      <c r="I8" s="270"/>
      <c r="J8" s="271"/>
    </row>
    <row r="9" spans="1:10" s="279" customFormat="1" ht="18" hidden="1" customHeight="1">
      <c r="A9" s="273" t="s">
        <v>117</v>
      </c>
      <c r="B9" s="274">
        <v>2007</v>
      </c>
      <c r="C9" s="275">
        <v>1332396</v>
      </c>
      <c r="D9" s="275">
        <v>165449</v>
      </c>
      <c r="E9" s="275">
        <v>157974</v>
      </c>
      <c r="F9" s="275">
        <v>3684</v>
      </c>
      <c r="G9" s="275">
        <v>681</v>
      </c>
      <c r="H9" s="276">
        <v>182433</v>
      </c>
      <c r="I9" s="277">
        <v>1842617</v>
      </c>
      <c r="J9" s="278"/>
    </row>
    <row r="10" spans="1:10" s="279" customFormat="1" ht="18" hidden="1" customHeight="1">
      <c r="A10" s="273" t="s">
        <v>118</v>
      </c>
      <c r="B10" s="280">
        <v>2007</v>
      </c>
      <c r="C10" s="281">
        <v>1371469</v>
      </c>
      <c r="D10" s="281">
        <v>169527</v>
      </c>
      <c r="E10" s="281">
        <v>156740</v>
      </c>
      <c r="F10" s="281">
        <v>4161</v>
      </c>
      <c r="G10" s="281">
        <v>705</v>
      </c>
      <c r="H10" s="281">
        <v>175636</v>
      </c>
      <c r="I10" s="282">
        <v>1878238</v>
      </c>
      <c r="J10" s="278"/>
    </row>
    <row r="11" spans="1:10" s="279" customFormat="1" ht="18" customHeight="1">
      <c r="A11" s="283" t="s">
        <v>119</v>
      </c>
      <c r="B11" s="284">
        <v>2007</v>
      </c>
      <c r="C11" s="276">
        <v>1410653</v>
      </c>
      <c r="D11" s="276">
        <v>175768</v>
      </c>
      <c r="E11" s="276">
        <v>154545</v>
      </c>
      <c r="F11" s="276">
        <v>4434</v>
      </c>
      <c r="G11" s="276">
        <v>723</v>
      </c>
      <c r="H11" s="276">
        <v>170127</v>
      </c>
      <c r="I11" s="276">
        <v>1916250</v>
      </c>
      <c r="J11" s="278"/>
    </row>
    <row r="12" spans="1:10" s="279" customFormat="1" ht="18" hidden="1" customHeight="1">
      <c r="A12" s="283" t="s">
        <v>120</v>
      </c>
      <c r="B12" s="284">
        <v>2007</v>
      </c>
      <c r="C12" s="276">
        <v>1442473</v>
      </c>
      <c r="D12" s="276">
        <v>182231</v>
      </c>
      <c r="E12" s="276">
        <v>152953</v>
      </c>
      <c r="F12" s="276">
        <v>4597</v>
      </c>
      <c r="G12" s="276">
        <v>716</v>
      </c>
      <c r="H12" s="276">
        <v>166520</v>
      </c>
      <c r="I12" s="282">
        <v>1949491</v>
      </c>
      <c r="J12" s="278"/>
    </row>
    <row r="13" spans="1:10" s="279" customFormat="1" ht="18" hidden="1" customHeight="1">
      <c r="A13" s="273" t="s">
        <v>121</v>
      </c>
      <c r="B13" s="284">
        <v>2007</v>
      </c>
      <c r="C13" s="276">
        <v>1483814</v>
      </c>
      <c r="D13" s="276">
        <v>188797</v>
      </c>
      <c r="E13" s="276">
        <v>153594</v>
      </c>
      <c r="F13" s="276">
        <v>4796</v>
      </c>
      <c r="G13" s="276">
        <v>704</v>
      </c>
      <c r="H13" s="276">
        <v>163523</v>
      </c>
      <c r="I13" s="282">
        <v>1995229</v>
      </c>
      <c r="J13" s="278"/>
    </row>
    <row r="14" spans="1:10" s="279" customFormat="1" ht="18" hidden="1" customHeight="1">
      <c r="A14" s="273" t="s">
        <v>122</v>
      </c>
      <c r="B14" s="284">
        <v>2007</v>
      </c>
      <c r="C14" s="276">
        <v>1519763</v>
      </c>
      <c r="D14" s="276">
        <v>195771</v>
      </c>
      <c r="E14" s="276">
        <v>148599</v>
      </c>
      <c r="F14" s="276">
        <v>4993</v>
      </c>
      <c r="G14" s="276">
        <v>691</v>
      </c>
      <c r="H14" s="276">
        <v>160743</v>
      </c>
      <c r="I14" s="282">
        <v>2030559</v>
      </c>
      <c r="J14" s="278"/>
    </row>
    <row r="15" spans="1:10" s="272" customFormat="1" ht="18" hidden="1" customHeight="1">
      <c r="A15" s="273" t="s">
        <v>123</v>
      </c>
      <c r="B15" s="284">
        <v>2007</v>
      </c>
      <c r="C15" s="276">
        <v>1540963</v>
      </c>
      <c r="D15" s="276">
        <v>201379</v>
      </c>
      <c r="E15" s="276">
        <v>142335</v>
      </c>
      <c r="F15" s="276">
        <v>5170</v>
      </c>
      <c r="G15" s="276">
        <v>681</v>
      </c>
      <c r="H15" s="276">
        <v>157777</v>
      </c>
      <c r="I15" s="282">
        <v>2048305</v>
      </c>
      <c r="J15" s="271"/>
    </row>
    <row r="16" spans="1:10" s="272" customFormat="1" ht="17.45" hidden="1" customHeight="1">
      <c r="A16" s="273" t="s">
        <v>124</v>
      </c>
      <c r="B16" s="284">
        <v>2007</v>
      </c>
      <c r="C16" s="285">
        <v>1508937</v>
      </c>
      <c r="D16" s="285">
        <v>205130</v>
      </c>
      <c r="E16" s="285">
        <v>140071</v>
      </c>
      <c r="F16" s="285">
        <v>5130</v>
      </c>
      <c r="G16" s="285">
        <v>678</v>
      </c>
      <c r="H16" s="285">
        <v>155122</v>
      </c>
      <c r="I16" s="286">
        <v>2015069</v>
      </c>
      <c r="J16" s="271"/>
    </row>
    <row r="17" spans="1:10" s="272" customFormat="1" ht="18" hidden="1" customHeight="1">
      <c r="A17" s="273" t="s">
        <v>125</v>
      </c>
      <c r="B17" s="284">
        <v>2007</v>
      </c>
      <c r="C17" s="285">
        <v>1519289</v>
      </c>
      <c r="D17" s="285">
        <v>209845</v>
      </c>
      <c r="E17" s="285">
        <v>142702</v>
      </c>
      <c r="F17" s="285">
        <v>5125</v>
      </c>
      <c r="G17" s="285">
        <v>693</v>
      </c>
      <c r="H17" s="285">
        <v>152743</v>
      </c>
      <c r="I17" s="286">
        <v>2030397</v>
      </c>
      <c r="J17" s="287">
        <f>SUM(C17:H17)-I17</f>
        <v>0</v>
      </c>
    </row>
    <row r="18" spans="1:10" s="272" customFormat="1" ht="18" hidden="1" customHeight="1">
      <c r="A18" s="273" t="s">
        <v>126</v>
      </c>
      <c r="B18" s="284">
        <v>2007</v>
      </c>
      <c r="C18" s="288">
        <v>1520543</v>
      </c>
      <c r="D18" s="288">
        <v>215864</v>
      </c>
      <c r="E18" s="288">
        <v>151464</v>
      </c>
      <c r="F18" s="288">
        <v>5067</v>
      </c>
      <c r="G18" s="288">
        <v>688</v>
      </c>
      <c r="H18" s="288">
        <v>151626</v>
      </c>
      <c r="I18" s="289">
        <v>2045252</v>
      </c>
      <c r="J18" s="287">
        <f t="shared" ref="J18:J81" si="0">SUM(C18:H18)-I18</f>
        <v>0</v>
      </c>
    </row>
    <row r="19" spans="1:10" s="272" customFormat="1" ht="14.45" hidden="1" customHeight="1">
      <c r="A19" s="273" t="s">
        <v>127</v>
      </c>
      <c r="B19" s="284">
        <v>2007</v>
      </c>
      <c r="C19" s="276">
        <v>1518119</v>
      </c>
      <c r="D19" s="276">
        <v>220489</v>
      </c>
      <c r="E19" s="276">
        <v>154757</v>
      </c>
      <c r="F19" s="276">
        <v>4698</v>
      </c>
      <c r="G19" s="276">
        <v>683</v>
      </c>
      <c r="H19" s="276">
        <v>151867</v>
      </c>
      <c r="I19" s="282">
        <v>2050614</v>
      </c>
      <c r="J19" s="287">
        <f t="shared" si="0"/>
        <v>-1</v>
      </c>
    </row>
    <row r="20" spans="1:10" s="272" customFormat="1" ht="18" hidden="1" customHeight="1">
      <c r="A20" s="273" t="s">
        <v>128</v>
      </c>
      <c r="B20" s="284">
        <v>2007</v>
      </c>
      <c r="C20" s="276">
        <v>1493481</v>
      </c>
      <c r="D20" s="276">
        <v>223426</v>
      </c>
      <c r="E20" s="276">
        <v>158692</v>
      </c>
      <c r="F20" s="276">
        <v>4108</v>
      </c>
      <c r="G20" s="276">
        <v>674</v>
      </c>
      <c r="H20" s="276">
        <v>152657</v>
      </c>
      <c r="I20" s="282">
        <v>2033036</v>
      </c>
      <c r="J20" s="287">
        <f t="shared" si="0"/>
        <v>2</v>
      </c>
    </row>
    <row r="21" spans="1:10" s="272" customFormat="1" ht="18" hidden="1" customHeight="1">
      <c r="A21" s="267">
        <v>2008</v>
      </c>
      <c r="B21" s="284">
        <v>2008</v>
      </c>
      <c r="C21" s="290"/>
      <c r="D21" s="290"/>
      <c r="E21" s="290"/>
      <c r="F21" s="290"/>
      <c r="G21" s="290"/>
      <c r="H21" s="290"/>
      <c r="I21" s="291"/>
      <c r="J21" s="287">
        <f t="shared" si="0"/>
        <v>0</v>
      </c>
    </row>
    <row r="22" spans="1:10" s="272" customFormat="1" ht="15" hidden="1" customHeight="1">
      <c r="A22" s="273" t="s">
        <v>117</v>
      </c>
      <c r="B22" s="284">
        <v>2008</v>
      </c>
      <c r="C22" s="276">
        <v>1457518</v>
      </c>
      <c r="D22" s="276">
        <v>224793</v>
      </c>
      <c r="E22" s="276">
        <v>160394</v>
      </c>
      <c r="F22" s="276">
        <v>4053</v>
      </c>
      <c r="G22" s="276">
        <v>647</v>
      </c>
      <c r="H22" s="276">
        <v>152697</v>
      </c>
      <c r="I22" s="282">
        <v>2000102</v>
      </c>
      <c r="J22" s="287">
        <f t="shared" si="0"/>
        <v>0</v>
      </c>
    </row>
    <row r="23" spans="1:10" s="272" customFormat="1" ht="15" hidden="1" customHeight="1">
      <c r="A23" s="273" t="s">
        <v>118</v>
      </c>
      <c r="B23" s="284">
        <v>2008</v>
      </c>
      <c r="C23" s="281">
        <v>1485107</v>
      </c>
      <c r="D23" s="281">
        <v>228665</v>
      </c>
      <c r="E23" s="281">
        <v>174880</v>
      </c>
      <c r="F23" s="281">
        <v>4746</v>
      </c>
      <c r="G23" s="281">
        <v>648</v>
      </c>
      <c r="H23" s="281">
        <v>153897</v>
      </c>
      <c r="I23" s="282">
        <v>2047942</v>
      </c>
      <c r="J23" s="287">
        <f t="shared" si="0"/>
        <v>1</v>
      </c>
    </row>
    <row r="24" spans="1:10" s="258" customFormat="1" ht="15" customHeight="1">
      <c r="A24" s="273" t="s">
        <v>119</v>
      </c>
      <c r="B24" s="284">
        <v>2008</v>
      </c>
      <c r="C24" s="276">
        <v>1503075</v>
      </c>
      <c r="D24" s="276">
        <v>232747</v>
      </c>
      <c r="E24" s="276">
        <v>180765</v>
      </c>
      <c r="F24" s="276">
        <v>5007</v>
      </c>
      <c r="G24" s="276">
        <v>643</v>
      </c>
      <c r="H24" s="276">
        <v>156476</v>
      </c>
      <c r="I24" s="282">
        <v>2078714</v>
      </c>
      <c r="J24" s="287">
        <f t="shared" si="0"/>
        <v>-1</v>
      </c>
    </row>
    <row r="25" spans="1:10" s="272" customFormat="1" ht="15" hidden="1" customHeight="1">
      <c r="A25" s="283" t="s">
        <v>120</v>
      </c>
      <c r="B25" s="284">
        <v>2008</v>
      </c>
      <c r="C25" s="276">
        <v>1521239</v>
      </c>
      <c r="D25" s="276">
        <v>235501</v>
      </c>
      <c r="E25" s="276">
        <v>187940</v>
      </c>
      <c r="F25" s="276">
        <v>5142</v>
      </c>
      <c r="G25" s="276">
        <v>651</v>
      </c>
      <c r="H25" s="276">
        <v>159355</v>
      </c>
      <c r="I25" s="282">
        <v>2109828</v>
      </c>
      <c r="J25" s="287">
        <f t="shared" si="0"/>
        <v>0</v>
      </c>
    </row>
    <row r="26" spans="1:10" s="258" customFormat="1" ht="15" hidden="1" customHeight="1">
      <c r="A26" s="273" t="s">
        <v>121</v>
      </c>
      <c r="B26" s="284">
        <v>2008</v>
      </c>
      <c r="C26" s="276">
        <v>1542888</v>
      </c>
      <c r="D26" s="276">
        <v>237063</v>
      </c>
      <c r="E26" s="276">
        <v>195130</v>
      </c>
      <c r="F26" s="276">
        <v>5419</v>
      </c>
      <c r="G26" s="276">
        <v>658</v>
      </c>
      <c r="H26" s="276">
        <v>162465</v>
      </c>
      <c r="I26" s="282">
        <v>2143623</v>
      </c>
      <c r="J26" s="287">
        <f t="shared" si="0"/>
        <v>0</v>
      </c>
    </row>
    <row r="27" spans="1:10" s="279" customFormat="1" ht="18" hidden="1" customHeight="1">
      <c r="A27" s="273" t="s">
        <v>122</v>
      </c>
      <c r="B27" s="284">
        <v>2008</v>
      </c>
      <c r="C27" s="276">
        <v>1555074</v>
      </c>
      <c r="D27" s="276">
        <v>238627</v>
      </c>
      <c r="E27" s="276">
        <v>182630</v>
      </c>
      <c r="F27" s="276">
        <v>4998</v>
      </c>
      <c r="G27" s="276">
        <v>657</v>
      </c>
      <c r="H27" s="276">
        <v>165205</v>
      </c>
      <c r="I27" s="282">
        <v>2147191</v>
      </c>
      <c r="J27" s="287">
        <f t="shared" si="0"/>
        <v>0</v>
      </c>
    </row>
    <row r="28" spans="1:10" s="272" customFormat="1" ht="15" hidden="1" customHeight="1">
      <c r="A28" s="273" t="s">
        <v>123</v>
      </c>
      <c r="B28" s="284">
        <v>2008</v>
      </c>
      <c r="C28" s="276">
        <v>1569672</v>
      </c>
      <c r="D28" s="276">
        <v>237774</v>
      </c>
      <c r="E28" s="276">
        <v>171120</v>
      </c>
      <c r="F28" s="276">
        <v>5741</v>
      </c>
      <c r="G28" s="276">
        <v>664</v>
      </c>
      <c r="H28" s="276">
        <v>166909</v>
      </c>
      <c r="I28" s="282">
        <v>2151880</v>
      </c>
      <c r="J28" s="287">
        <f t="shared" si="0"/>
        <v>0</v>
      </c>
    </row>
    <row r="29" spans="1:10" s="272" customFormat="1" ht="15" hidden="1" customHeight="1">
      <c r="A29" s="292" t="s">
        <v>124</v>
      </c>
      <c r="B29" s="284">
        <v>2008</v>
      </c>
      <c r="C29" s="276">
        <v>1533364</v>
      </c>
      <c r="D29" s="276">
        <v>235077</v>
      </c>
      <c r="E29" s="276">
        <v>169305</v>
      </c>
      <c r="F29" s="276">
        <v>5750</v>
      </c>
      <c r="G29" s="276">
        <v>716</v>
      </c>
      <c r="H29" s="276">
        <v>167666</v>
      </c>
      <c r="I29" s="282">
        <v>2111878</v>
      </c>
      <c r="J29" s="287">
        <f t="shared" si="0"/>
        <v>0</v>
      </c>
    </row>
    <row r="30" spans="1:10" s="272" customFormat="1" ht="15" hidden="1" customHeight="1">
      <c r="A30" s="292" t="s">
        <v>125</v>
      </c>
      <c r="B30" s="284">
        <v>2008</v>
      </c>
      <c r="C30" s="276">
        <v>1502998.18</v>
      </c>
      <c r="D30" s="276">
        <v>234108.68</v>
      </c>
      <c r="E30" s="276">
        <v>177797.9</v>
      </c>
      <c r="F30" s="276">
        <v>5692.09</v>
      </c>
      <c r="G30" s="276">
        <v>741.9</v>
      </c>
      <c r="H30" s="276">
        <v>167318.31</v>
      </c>
      <c r="I30" s="282">
        <v>2088657</v>
      </c>
      <c r="J30" s="287">
        <f t="shared" si="0"/>
        <v>5.9999999823048711E-2</v>
      </c>
    </row>
    <row r="31" spans="1:10" s="293" customFormat="1" ht="15" hidden="1" customHeight="1">
      <c r="A31" s="292" t="s">
        <v>126</v>
      </c>
      <c r="B31" s="284">
        <v>2008</v>
      </c>
      <c r="C31" s="276">
        <v>1451237.82</v>
      </c>
      <c r="D31" s="276">
        <v>232241.8</v>
      </c>
      <c r="E31" s="276">
        <v>201737.3</v>
      </c>
      <c r="F31" s="276">
        <v>5267.08</v>
      </c>
      <c r="G31" s="276">
        <v>725.56</v>
      </c>
      <c r="H31" s="276">
        <v>168337.52</v>
      </c>
      <c r="I31" s="282">
        <v>2059547.17</v>
      </c>
      <c r="J31" s="287">
        <f t="shared" si="0"/>
        <v>-8.9999999618157744E-2</v>
      </c>
    </row>
    <row r="32" spans="1:10" s="294" customFormat="1" ht="15" hidden="1" customHeight="1">
      <c r="A32" s="292" t="s">
        <v>127</v>
      </c>
      <c r="B32" s="284">
        <v>2008</v>
      </c>
      <c r="C32" s="276">
        <v>1393175.8</v>
      </c>
      <c r="D32" s="276">
        <v>228554.4</v>
      </c>
      <c r="E32" s="276">
        <v>197992.4</v>
      </c>
      <c r="F32" s="276">
        <v>5164.95</v>
      </c>
      <c r="G32" s="276">
        <v>711</v>
      </c>
      <c r="H32" s="276">
        <v>169692.35</v>
      </c>
      <c r="I32" s="282">
        <v>1995290.9</v>
      </c>
      <c r="J32" s="287">
        <f t="shared" si="0"/>
        <v>0</v>
      </c>
    </row>
    <row r="33" spans="1:10" s="272" customFormat="1" ht="15" hidden="1" customHeight="1">
      <c r="A33" s="273" t="s">
        <v>128</v>
      </c>
      <c r="B33" s="284">
        <v>2008</v>
      </c>
      <c r="C33" s="276">
        <v>1337571.68</v>
      </c>
      <c r="D33" s="276">
        <v>224156</v>
      </c>
      <c r="E33" s="276">
        <v>201379.26</v>
      </c>
      <c r="F33" s="276">
        <v>4399.8900000000003</v>
      </c>
      <c r="G33" s="276">
        <v>679.47</v>
      </c>
      <c r="H33" s="276">
        <v>170445.63</v>
      </c>
      <c r="I33" s="282">
        <v>1938631.94</v>
      </c>
      <c r="J33" s="287">
        <f t="shared" si="0"/>
        <v>-1.0000000242143869E-2</v>
      </c>
    </row>
    <row r="34" spans="1:10" s="272" customFormat="1" ht="18" hidden="1" customHeight="1">
      <c r="A34" s="267">
        <v>2009</v>
      </c>
      <c r="B34" s="284">
        <v>2009</v>
      </c>
      <c r="C34" s="290"/>
      <c r="D34" s="290"/>
      <c r="E34" s="290"/>
      <c r="F34" s="290"/>
      <c r="G34" s="290"/>
      <c r="H34" s="290"/>
      <c r="I34" s="291"/>
      <c r="J34" s="287">
        <f t="shared" si="0"/>
        <v>0</v>
      </c>
    </row>
    <row r="35" spans="1:10" s="295" customFormat="1" ht="15" hidden="1" customHeight="1">
      <c r="A35" s="273" t="s">
        <v>117</v>
      </c>
      <c r="B35" s="284">
        <v>2009</v>
      </c>
      <c r="C35" s="276">
        <v>1276804.95</v>
      </c>
      <c r="D35" s="276">
        <v>216814.25</v>
      </c>
      <c r="E35" s="276">
        <v>207147.85</v>
      </c>
      <c r="F35" s="276">
        <v>4122.7</v>
      </c>
      <c r="G35" s="276">
        <v>684.35</v>
      </c>
      <c r="H35" s="276">
        <v>170784.35</v>
      </c>
      <c r="I35" s="282">
        <v>1876358.45</v>
      </c>
      <c r="J35" s="287">
        <f t="shared" si="0"/>
        <v>0</v>
      </c>
    </row>
    <row r="36" spans="1:10" s="272" customFormat="1" ht="15" hidden="1" customHeight="1">
      <c r="A36" s="273" t="s">
        <v>118</v>
      </c>
      <c r="B36" s="284">
        <v>2009</v>
      </c>
      <c r="C36" s="281">
        <v>1271601.3500000001</v>
      </c>
      <c r="D36" s="281">
        <v>211260.95</v>
      </c>
      <c r="E36" s="281">
        <v>212481.7</v>
      </c>
      <c r="F36" s="281">
        <v>4752.05</v>
      </c>
      <c r="G36" s="281">
        <v>707.25</v>
      </c>
      <c r="H36" s="281">
        <v>172147.20000000001</v>
      </c>
      <c r="I36" s="282">
        <v>1872950.5</v>
      </c>
      <c r="J36" s="287">
        <f t="shared" si="0"/>
        <v>0</v>
      </c>
    </row>
    <row r="37" spans="1:10" s="272" customFormat="1" ht="15" customHeight="1">
      <c r="A37" s="273" t="s">
        <v>119</v>
      </c>
      <c r="B37" s="284">
        <v>2009</v>
      </c>
      <c r="C37" s="276">
        <v>1265703.18</v>
      </c>
      <c r="D37" s="276">
        <v>209052.77</v>
      </c>
      <c r="E37" s="276">
        <v>219727.81</v>
      </c>
      <c r="F37" s="276">
        <v>5066.5</v>
      </c>
      <c r="G37" s="276">
        <v>719.81</v>
      </c>
      <c r="H37" s="276">
        <v>173700.86</v>
      </c>
      <c r="I37" s="282">
        <v>1873970.93</v>
      </c>
      <c r="J37" s="287">
        <f t="shared" si="0"/>
        <v>0</v>
      </c>
    </row>
    <row r="38" spans="1:10" s="272" customFormat="1" ht="15" hidden="1" customHeight="1">
      <c r="A38" s="283" t="s">
        <v>120</v>
      </c>
      <c r="B38" s="284">
        <v>2009</v>
      </c>
      <c r="C38" s="276">
        <v>1269399.55</v>
      </c>
      <c r="D38" s="276">
        <v>207689.75</v>
      </c>
      <c r="E38" s="276">
        <v>229749</v>
      </c>
      <c r="F38" s="276">
        <v>5146.3999999999996</v>
      </c>
      <c r="G38" s="276">
        <v>720.45</v>
      </c>
      <c r="H38" s="276">
        <v>174686.55</v>
      </c>
      <c r="I38" s="282">
        <v>1887391.7</v>
      </c>
      <c r="J38" s="287">
        <f t="shared" si="0"/>
        <v>0</v>
      </c>
    </row>
    <row r="39" spans="1:10" s="258" customFormat="1" ht="15" hidden="1" customHeight="1">
      <c r="A39" s="273" t="s">
        <v>121</v>
      </c>
      <c r="B39" s="284">
        <v>2009</v>
      </c>
      <c r="C39" s="276">
        <v>1286018.5</v>
      </c>
      <c r="D39" s="276">
        <v>207073.5</v>
      </c>
      <c r="E39" s="276">
        <v>243234.6</v>
      </c>
      <c r="F39" s="276">
        <v>5299.1</v>
      </c>
      <c r="G39" s="276">
        <v>720.35</v>
      </c>
      <c r="H39" s="276">
        <v>174876.65</v>
      </c>
      <c r="I39" s="282">
        <v>1917222.7</v>
      </c>
      <c r="J39" s="287">
        <f t="shared" si="0"/>
        <v>0</v>
      </c>
    </row>
    <row r="40" spans="1:10" s="279" customFormat="1" ht="16.350000000000001" hidden="1" customHeight="1">
      <c r="A40" s="273" t="s">
        <v>122</v>
      </c>
      <c r="B40" s="284">
        <v>2009</v>
      </c>
      <c r="C40" s="276">
        <v>1302924.45</v>
      </c>
      <c r="D40" s="276">
        <v>206691</v>
      </c>
      <c r="E40" s="276">
        <v>239358.31</v>
      </c>
      <c r="F40" s="276">
        <v>5313.09</v>
      </c>
      <c r="G40" s="276">
        <v>719.31</v>
      </c>
      <c r="H40" s="276">
        <v>174930.72</v>
      </c>
      <c r="I40" s="282">
        <f>SUM(C40:H40)</f>
        <v>1929936.8800000001</v>
      </c>
      <c r="J40" s="287">
        <f t="shared" si="0"/>
        <v>0</v>
      </c>
    </row>
    <row r="41" spans="1:10" s="258" customFormat="1" ht="15" hidden="1" customHeight="1">
      <c r="A41" s="273" t="s">
        <v>123</v>
      </c>
      <c r="B41" s="284">
        <v>2009</v>
      </c>
      <c r="C41" s="276">
        <v>1325530.6499999999</v>
      </c>
      <c r="D41" s="276">
        <v>205178.26</v>
      </c>
      <c r="E41" s="276">
        <v>223362.43</v>
      </c>
      <c r="F41" s="276">
        <v>5598.08</v>
      </c>
      <c r="G41" s="276">
        <v>707</v>
      </c>
      <c r="H41" s="276">
        <v>174500.6</v>
      </c>
      <c r="I41" s="282">
        <v>1934877.04</v>
      </c>
      <c r="J41" s="287">
        <f t="shared" si="0"/>
        <v>-2.0000000018626451E-2</v>
      </c>
    </row>
    <row r="42" spans="1:10" s="272" customFormat="1" ht="15" hidden="1" customHeight="1">
      <c r="A42" s="292" t="s">
        <v>124</v>
      </c>
      <c r="B42" s="284">
        <v>2009</v>
      </c>
      <c r="C42" s="276">
        <v>1312830</v>
      </c>
      <c r="D42" s="276">
        <v>203188</v>
      </c>
      <c r="E42" s="276">
        <v>218916</v>
      </c>
      <c r="F42" s="276">
        <v>5641</v>
      </c>
      <c r="G42" s="276">
        <v>707</v>
      </c>
      <c r="H42" s="276">
        <v>174046</v>
      </c>
      <c r="I42" s="282">
        <v>1915328</v>
      </c>
      <c r="J42" s="287">
        <f t="shared" si="0"/>
        <v>0</v>
      </c>
    </row>
    <row r="43" spans="1:10" s="272" customFormat="1" ht="15" hidden="1" customHeight="1">
      <c r="A43" s="292" t="s">
        <v>125</v>
      </c>
      <c r="B43" s="284">
        <v>2009</v>
      </c>
      <c r="C43" s="276">
        <v>1286085.8999999999</v>
      </c>
      <c r="D43" s="276">
        <v>202815.72</v>
      </c>
      <c r="E43" s="276">
        <v>240171.95</v>
      </c>
      <c r="F43" s="276">
        <v>5492.31</v>
      </c>
      <c r="G43" s="276">
        <v>707</v>
      </c>
      <c r="H43" s="276">
        <v>173321.27</v>
      </c>
      <c r="I43" s="282">
        <v>1908594.63</v>
      </c>
      <c r="J43" s="287">
        <f t="shared" si="0"/>
        <v>-0.47999999998137355</v>
      </c>
    </row>
    <row r="44" spans="1:10" s="293" customFormat="1" ht="15" hidden="1" customHeight="1">
      <c r="A44" s="292" t="s">
        <v>126</v>
      </c>
      <c r="B44" s="284">
        <v>2009</v>
      </c>
      <c r="C44" s="276">
        <v>1256570.8</v>
      </c>
      <c r="D44" s="276">
        <v>201704.33</v>
      </c>
      <c r="E44" s="276">
        <v>254183.85</v>
      </c>
      <c r="F44" s="276">
        <v>5169.76</v>
      </c>
      <c r="G44" s="276">
        <v>708.57</v>
      </c>
      <c r="H44" s="276">
        <v>173960.28</v>
      </c>
      <c r="I44" s="282">
        <v>1892297.61</v>
      </c>
      <c r="J44" s="287">
        <f t="shared" si="0"/>
        <v>-1.9999999785795808E-2</v>
      </c>
    </row>
    <row r="45" spans="1:10" s="293" customFormat="1" ht="15" hidden="1" customHeight="1">
      <c r="A45" s="292" t="s">
        <v>127</v>
      </c>
      <c r="B45" s="284">
        <v>2009</v>
      </c>
      <c r="C45" s="276">
        <v>1233490.33</v>
      </c>
      <c r="D45" s="276">
        <v>199098.76</v>
      </c>
      <c r="E45" s="276">
        <v>250290.52</v>
      </c>
      <c r="F45" s="276">
        <v>4864.47</v>
      </c>
      <c r="G45" s="276">
        <v>709.66</v>
      </c>
      <c r="H45" s="276">
        <v>174890</v>
      </c>
      <c r="I45" s="282">
        <v>1863343.76</v>
      </c>
      <c r="J45" s="287">
        <f t="shared" si="0"/>
        <v>-2.0000000018626451E-2</v>
      </c>
    </row>
    <row r="46" spans="1:10" s="294" customFormat="1" ht="15" hidden="1" customHeight="1">
      <c r="A46" s="283" t="s">
        <v>128</v>
      </c>
      <c r="B46" s="284">
        <v>2009</v>
      </c>
      <c r="C46" s="276">
        <v>1210692.6299999999</v>
      </c>
      <c r="D46" s="276">
        <v>197624.84</v>
      </c>
      <c r="E46" s="276">
        <v>259428.63</v>
      </c>
      <c r="F46" s="276">
        <v>4118.84</v>
      </c>
      <c r="G46" s="276">
        <v>691.73</v>
      </c>
      <c r="H46" s="276">
        <v>175490.26</v>
      </c>
      <c r="I46" s="282">
        <v>1848046.94</v>
      </c>
      <c r="J46" s="287">
        <f t="shared" si="0"/>
        <v>-9.9999997764825821E-3</v>
      </c>
    </row>
    <row r="47" spans="1:10" s="272" customFormat="1" ht="18" hidden="1" customHeight="1">
      <c r="A47" s="267">
        <v>2010</v>
      </c>
      <c r="B47" s="284">
        <v>2010</v>
      </c>
      <c r="C47" s="290"/>
      <c r="D47" s="290"/>
      <c r="E47" s="290"/>
      <c r="F47" s="290"/>
      <c r="G47" s="290"/>
      <c r="H47" s="290"/>
      <c r="I47" s="291"/>
      <c r="J47" s="287">
        <f t="shared" si="0"/>
        <v>0</v>
      </c>
    </row>
    <row r="48" spans="1:10" s="296" customFormat="1" ht="15" hidden="1" customHeight="1">
      <c r="A48" s="273" t="s">
        <v>117</v>
      </c>
      <c r="B48" s="284">
        <v>2010</v>
      </c>
      <c r="C48" s="276">
        <v>1168108.47</v>
      </c>
      <c r="D48" s="276">
        <v>195749.78</v>
      </c>
      <c r="E48" s="276">
        <v>262683.31</v>
      </c>
      <c r="F48" s="276">
        <v>4024.21</v>
      </c>
      <c r="G48" s="276">
        <v>693.15</v>
      </c>
      <c r="H48" s="276">
        <v>175614.31</v>
      </c>
      <c r="I48" s="282">
        <v>1806873.26</v>
      </c>
      <c r="J48" s="287">
        <f t="shared" si="0"/>
        <v>-3.0000000027939677E-2</v>
      </c>
    </row>
    <row r="49" spans="1:10" s="296" customFormat="1" ht="15" hidden="1" customHeight="1">
      <c r="A49" s="273" t="s">
        <v>118</v>
      </c>
      <c r="B49" s="284">
        <v>2010</v>
      </c>
      <c r="C49" s="281">
        <v>1179024.8500000001</v>
      </c>
      <c r="D49" s="281">
        <v>194963.35</v>
      </c>
      <c r="E49" s="281">
        <v>261121.75</v>
      </c>
      <c r="F49" s="281">
        <v>4610.05</v>
      </c>
      <c r="G49" s="281">
        <v>719.85</v>
      </c>
      <c r="H49" s="281">
        <v>177545.15</v>
      </c>
      <c r="I49" s="282">
        <v>1817985</v>
      </c>
      <c r="J49" s="287">
        <f t="shared" si="0"/>
        <v>0</v>
      </c>
    </row>
    <row r="50" spans="1:10" s="297" customFormat="1" ht="15" customHeight="1">
      <c r="A50" s="273" t="s">
        <v>119</v>
      </c>
      <c r="B50" s="284">
        <v>2010</v>
      </c>
      <c r="C50" s="276">
        <v>1190814.6000000001</v>
      </c>
      <c r="D50" s="276">
        <v>196037.82</v>
      </c>
      <c r="E50" s="276">
        <v>255740.08</v>
      </c>
      <c r="F50" s="276">
        <v>4993.5200000000004</v>
      </c>
      <c r="G50" s="276">
        <v>728.04</v>
      </c>
      <c r="H50" s="276">
        <v>179915.56</v>
      </c>
      <c r="I50" s="282">
        <v>1828229.65</v>
      </c>
      <c r="J50" s="287">
        <f t="shared" si="0"/>
        <v>-2.999999956227839E-2</v>
      </c>
    </row>
    <row r="51" spans="1:10" s="297" customFormat="1" ht="15" hidden="1" customHeight="1">
      <c r="A51" s="283" t="s">
        <v>120</v>
      </c>
      <c r="B51" s="284">
        <v>2010</v>
      </c>
      <c r="C51" s="276">
        <v>1212530.55</v>
      </c>
      <c r="D51" s="276">
        <v>197412.1</v>
      </c>
      <c r="E51" s="276">
        <v>252611.1</v>
      </c>
      <c r="F51" s="276">
        <v>5204.7</v>
      </c>
      <c r="G51" s="276">
        <v>729.5</v>
      </c>
      <c r="H51" s="276">
        <v>181881.2</v>
      </c>
      <c r="I51" s="282">
        <v>1850369.15</v>
      </c>
      <c r="J51" s="287">
        <f t="shared" si="0"/>
        <v>0</v>
      </c>
    </row>
    <row r="52" spans="1:10" s="297" customFormat="1" ht="15" hidden="1" customHeight="1">
      <c r="A52" s="273" t="s">
        <v>121</v>
      </c>
      <c r="B52" s="284">
        <v>2010</v>
      </c>
      <c r="C52" s="276">
        <v>1239060.19</v>
      </c>
      <c r="D52" s="276">
        <v>198890.57</v>
      </c>
      <c r="E52" s="276">
        <v>256419.95</v>
      </c>
      <c r="F52" s="276">
        <v>5277.9</v>
      </c>
      <c r="G52" s="276">
        <v>705</v>
      </c>
      <c r="H52" s="276">
        <v>183184.66</v>
      </c>
      <c r="I52" s="282">
        <v>1883538.28</v>
      </c>
      <c r="J52" s="287">
        <f t="shared" si="0"/>
        <v>-1.0000000242143869E-2</v>
      </c>
    </row>
    <row r="53" spans="1:10" s="298" customFormat="1" ht="15" hidden="1" customHeight="1">
      <c r="A53" s="273" t="s">
        <v>122</v>
      </c>
      <c r="B53" s="284">
        <v>2010</v>
      </c>
      <c r="C53" s="276">
        <v>1260606.5</v>
      </c>
      <c r="D53" s="276">
        <v>200342.22</v>
      </c>
      <c r="E53" s="276">
        <v>249340</v>
      </c>
      <c r="F53" s="276">
        <v>5317.72</v>
      </c>
      <c r="G53" s="276">
        <v>691.9</v>
      </c>
      <c r="H53" s="276">
        <v>183361.45</v>
      </c>
      <c r="I53" s="282">
        <v>1899659.81</v>
      </c>
      <c r="J53" s="287">
        <f t="shared" si="0"/>
        <v>-2.0000000251457095E-2</v>
      </c>
    </row>
    <row r="54" spans="1:10" s="298" customFormat="1" ht="15" hidden="1" customHeight="1">
      <c r="A54" s="273" t="s">
        <v>123</v>
      </c>
      <c r="B54" s="284">
        <v>2010</v>
      </c>
      <c r="C54" s="276">
        <v>1282765.54</v>
      </c>
      <c r="D54" s="276">
        <v>200488.95</v>
      </c>
      <c r="E54" s="276">
        <v>228194.72</v>
      </c>
      <c r="F54" s="276">
        <v>5463.09</v>
      </c>
      <c r="G54" s="276">
        <v>670</v>
      </c>
      <c r="H54" s="276">
        <v>182574.27</v>
      </c>
      <c r="I54" s="282">
        <v>1900156.59</v>
      </c>
      <c r="J54" s="287">
        <f t="shared" si="0"/>
        <v>-2.0000000018626451E-2</v>
      </c>
    </row>
    <row r="55" spans="1:10" s="298" customFormat="1" ht="15" hidden="1" customHeight="1">
      <c r="A55" s="299" t="s">
        <v>124</v>
      </c>
      <c r="B55" s="284">
        <v>2010</v>
      </c>
      <c r="C55" s="276">
        <v>1270345.0900000001</v>
      </c>
      <c r="D55" s="276">
        <v>199473.4</v>
      </c>
      <c r="E55" s="276">
        <v>221031.86</v>
      </c>
      <c r="F55" s="276">
        <v>5346.04</v>
      </c>
      <c r="G55" s="276">
        <v>654.67999999999995</v>
      </c>
      <c r="H55" s="276">
        <v>181083.59</v>
      </c>
      <c r="I55" s="282">
        <v>1877934.68</v>
      </c>
      <c r="J55" s="287">
        <f t="shared" si="0"/>
        <v>-1.9999999785795808E-2</v>
      </c>
    </row>
    <row r="56" spans="1:10" s="298" customFormat="1" ht="15" hidden="1" customHeight="1">
      <c r="A56" s="299" t="s">
        <v>125</v>
      </c>
      <c r="B56" s="284">
        <v>2010</v>
      </c>
      <c r="C56" s="276">
        <v>1244780.22</v>
      </c>
      <c r="D56" s="276">
        <v>199969.09</v>
      </c>
      <c r="E56" s="276">
        <v>238711.13</v>
      </c>
      <c r="F56" s="276">
        <v>5326.54</v>
      </c>
      <c r="G56" s="276">
        <v>651.95000000000005</v>
      </c>
      <c r="H56" s="276">
        <v>179235.77</v>
      </c>
      <c r="I56" s="282">
        <v>1868674.72</v>
      </c>
      <c r="J56" s="287">
        <f t="shared" si="0"/>
        <v>-2.0000000018626451E-2</v>
      </c>
    </row>
    <row r="57" spans="1:10" s="298" customFormat="1" ht="15" hidden="1" customHeight="1">
      <c r="A57" s="299" t="s">
        <v>126</v>
      </c>
      <c r="B57" s="284">
        <v>2010</v>
      </c>
      <c r="C57" s="276">
        <v>1217676</v>
      </c>
      <c r="D57" s="276">
        <v>200519.15</v>
      </c>
      <c r="E57" s="276">
        <v>258973</v>
      </c>
      <c r="F57" s="276">
        <v>5175.1000000000004</v>
      </c>
      <c r="G57" s="276">
        <v>638.65</v>
      </c>
      <c r="H57" s="276">
        <v>179091.15</v>
      </c>
      <c r="I57" s="282">
        <v>1862073.05</v>
      </c>
      <c r="J57" s="287">
        <f t="shared" si="0"/>
        <v>0</v>
      </c>
    </row>
    <row r="58" spans="1:10" s="298" customFormat="1" ht="15" hidden="1" customHeight="1">
      <c r="A58" s="292" t="s">
        <v>127</v>
      </c>
      <c r="B58" s="284">
        <v>2010</v>
      </c>
      <c r="C58" s="276">
        <v>1192090.76</v>
      </c>
      <c r="D58" s="276">
        <v>199978.14</v>
      </c>
      <c r="E58" s="276">
        <v>251322.61</v>
      </c>
      <c r="F58" s="276">
        <v>4744.76</v>
      </c>
      <c r="G58" s="276">
        <v>623.28</v>
      </c>
      <c r="H58" s="276">
        <v>178994.47</v>
      </c>
      <c r="I58" s="282">
        <v>1827754.04</v>
      </c>
      <c r="J58" s="287">
        <f t="shared" si="0"/>
        <v>-2.0000000251457095E-2</v>
      </c>
    </row>
    <row r="59" spans="1:10" s="301" customFormat="1" ht="15" hidden="1" customHeight="1">
      <c r="A59" s="300" t="s">
        <v>128</v>
      </c>
      <c r="B59" s="284">
        <v>2010</v>
      </c>
      <c r="C59" s="276">
        <v>1169961.78</v>
      </c>
      <c r="D59" s="276">
        <v>198932.36</v>
      </c>
      <c r="E59" s="276">
        <v>262607.35999999999</v>
      </c>
      <c r="F59" s="276">
        <v>3959.94</v>
      </c>
      <c r="G59" s="276">
        <v>585.73</v>
      </c>
      <c r="H59" s="276">
        <v>178931.57</v>
      </c>
      <c r="I59" s="282">
        <v>1814978.78</v>
      </c>
      <c r="J59" s="287">
        <f t="shared" si="0"/>
        <v>-4.0000000037252903E-2</v>
      </c>
    </row>
    <row r="60" spans="1:10" s="272" customFormat="1" ht="18" hidden="1" customHeight="1">
      <c r="A60" s="267">
        <v>2011</v>
      </c>
      <c r="B60" s="284">
        <v>2011</v>
      </c>
      <c r="C60" s="290"/>
      <c r="D60" s="290"/>
      <c r="E60" s="290"/>
      <c r="F60" s="290"/>
      <c r="G60" s="290"/>
      <c r="H60" s="290"/>
      <c r="I60" s="291"/>
      <c r="J60" s="287">
        <f t="shared" si="0"/>
        <v>0</v>
      </c>
    </row>
    <row r="61" spans="1:10" s="302" customFormat="1" ht="14.85" hidden="1" customHeight="1">
      <c r="A61" s="273" t="s">
        <v>117</v>
      </c>
      <c r="B61" s="284">
        <v>2011</v>
      </c>
      <c r="C61" s="276">
        <v>1132465.45</v>
      </c>
      <c r="D61" s="276">
        <v>197692.55</v>
      </c>
      <c r="E61" s="276">
        <v>264748.2</v>
      </c>
      <c r="F61" s="276">
        <v>3922.8</v>
      </c>
      <c r="G61" s="276">
        <v>564.54999999999995</v>
      </c>
      <c r="H61" s="276">
        <v>178173.35</v>
      </c>
      <c r="I61" s="282">
        <v>1777566.9</v>
      </c>
      <c r="J61" s="287">
        <f t="shared" si="0"/>
        <v>0</v>
      </c>
    </row>
    <row r="62" spans="1:10" s="302" customFormat="1" ht="14.85" hidden="1" customHeight="1">
      <c r="A62" s="273" t="s">
        <v>118</v>
      </c>
      <c r="B62" s="284">
        <v>2011</v>
      </c>
      <c r="C62" s="281">
        <v>1134974.2</v>
      </c>
      <c r="D62" s="281">
        <v>197992.15</v>
      </c>
      <c r="E62" s="281">
        <v>253078.05</v>
      </c>
      <c r="F62" s="281">
        <v>4442.25</v>
      </c>
      <c r="G62" s="281">
        <v>550.4</v>
      </c>
      <c r="H62" s="281">
        <v>178736.2</v>
      </c>
      <c r="I62" s="282">
        <v>1769773.25</v>
      </c>
      <c r="J62" s="287">
        <f t="shared" si="0"/>
        <v>0</v>
      </c>
    </row>
    <row r="63" spans="1:10" s="303" customFormat="1" ht="14.85" customHeight="1">
      <c r="A63" s="273" t="s">
        <v>119</v>
      </c>
      <c r="B63" s="284">
        <v>2011</v>
      </c>
      <c r="C63" s="276">
        <v>1144545.3</v>
      </c>
      <c r="D63" s="276">
        <v>200182.21</v>
      </c>
      <c r="E63" s="276">
        <v>246986.26</v>
      </c>
      <c r="F63" s="276">
        <v>4810.7299999999996</v>
      </c>
      <c r="G63" s="276">
        <v>563.52</v>
      </c>
      <c r="H63" s="276">
        <v>180350.43</v>
      </c>
      <c r="I63" s="282">
        <v>1777438.47</v>
      </c>
      <c r="J63" s="287">
        <f t="shared" si="0"/>
        <v>-2.0000000018626451E-2</v>
      </c>
    </row>
    <row r="64" spans="1:10" s="297" customFormat="1" ht="14.85" hidden="1" customHeight="1">
      <c r="A64" s="283" t="s">
        <v>120</v>
      </c>
      <c r="B64" s="284">
        <v>2011</v>
      </c>
      <c r="C64" s="276">
        <v>1162183.21</v>
      </c>
      <c r="D64" s="276">
        <v>203023.89</v>
      </c>
      <c r="E64" s="276">
        <v>251367.42</v>
      </c>
      <c r="F64" s="276">
        <v>4992</v>
      </c>
      <c r="G64" s="276">
        <v>597</v>
      </c>
      <c r="H64" s="276">
        <v>181816.1</v>
      </c>
      <c r="I64" s="282">
        <v>1803979.63</v>
      </c>
      <c r="J64" s="287">
        <f t="shared" si="0"/>
        <v>-9.9999997764825821E-3</v>
      </c>
    </row>
    <row r="65" spans="1:10" s="297" customFormat="1" ht="14.25" hidden="1" customHeight="1">
      <c r="A65" s="273" t="s">
        <v>121</v>
      </c>
      <c r="B65" s="284">
        <v>2011</v>
      </c>
      <c r="C65" s="276">
        <v>1184203.5900000001</v>
      </c>
      <c r="D65" s="276">
        <v>206190.81</v>
      </c>
      <c r="E65" s="276">
        <v>264602.40000000002</v>
      </c>
      <c r="F65" s="276">
        <v>5076.7700000000004</v>
      </c>
      <c r="G65" s="276">
        <v>605.04</v>
      </c>
      <c r="H65" s="276">
        <v>182665.13</v>
      </c>
      <c r="I65" s="282">
        <v>1843343.77</v>
      </c>
      <c r="J65" s="287">
        <f t="shared" si="0"/>
        <v>-2.9999999795109034E-2</v>
      </c>
    </row>
    <row r="66" spans="1:10" s="297" customFormat="1" ht="15.6" hidden="1" customHeight="1">
      <c r="A66" s="273" t="s">
        <v>122</v>
      </c>
      <c r="B66" s="284">
        <v>2011</v>
      </c>
      <c r="C66" s="276">
        <v>1200556</v>
      </c>
      <c r="D66" s="276">
        <v>208478</v>
      </c>
      <c r="E66" s="276">
        <v>252313</v>
      </c>
      <c r="F66" s="276">
        <v>5200</v>
      </c>
      <c r="G66" s="276">
        <v>629</v>
      </c>
      <c r="H66" s="276">
        <v>183727</v>
      </c>
      <c r="I66" s="282">
        <v>1850903</v>
      </c>
      <c r="J66" s="287">
        <f t="shared" si="0"/>
        <v>0</v>
      </c>
    </row>
    <row r="67" spans="1:10" s="297" customFormat="1" ht="14.85" hidden="1" customHeight="1">
      <c r="A67" s="273" t="s">
        <v>123</v>
      </c>
      <c r="B67" s="284">
        <v>2011</v>
      </c>
      <c r="C67" s="276">
        <v>1220570.8</v>
      </c>
      <c r="D67" s="276">
        <v>208837.47</v>
      </c>
      <c r="E67" s="276">
        <v>230280.52</v>
      </c>
      <c r="F67" s="276">
        <v>5398.9</v>
      </c>
      <c r="G67" s="276">
        <v>623.04</v>
      </c>
      <c r="H67" s="276">
        <v>184050.28</v>
      </c>
      <c r="I67" s="282">
        <v>1849761.04</v>
      </c>
      <c r="J67" s="287">
        <f t="shared" si="0"/>
        <v>-3.0000000027939677E-2</v>
      </c>
    </row>
    <row r="68" spans="1:10" s="297" customFormat="1" ht="14.85" hidden="1" customHeight="1">
      <c r="A68" s="299" t="s">
        <v>124</v>
      </c>
      <c r="B68" s="284">
        <v>2011</v>
      </c>
      <c r="C68" s="276">
        <v>1207764.6299999999</v>
      </c>
      <c r="D68" s="276">
        <v>208286.22</v>
      </c>
      <c r="E68" s="276">
        <v>224119.81</v>
      </c>
      <c r="F68" s="276">
        <v>5403.72</v>
      </c>
      <c r="G68" s="276">
        <v>620.17999999999995</v>
      </c>
      <c r="H68" s="276">
        <v>183851.86</v>
      </c>
      <c r="I68" s="282">
        <v>1830046.45</v>
      </c>
      <c r="J68" s="287">
        <f t="shared" si="0"/>
        <v>-3.0000000027939677E-2</v>
      </c>
    </row>
    <row r="69" spans="1:10" s="297" customFormat="1" ht="14.85" hidden="1" customHeight="1">
      <c r="A69" s="299" t="s">
        <v>125</v>
      </c>
      <c r="B69" s="284">
        <v>2011</v>
      </c>
      <c r="C69" s="276">
        <v>1178466.04</v>
      </c>
      <c r="D69" s="276">
        <v>209373.77</v>
      </c>
      <c r="E69" s="276">
        <v>240424.22</v>
      </c>
      <c r="F69" s="276">
        <v>5278.86</v>
      </c>
      <c r="G69" s="276">
        <v>614.04</v>
      </c>
      <c r="H69" s="276">
        <v>182504.9</v>
      </c>
      <c r="I69" s="282">
        <v>1816661.86</v>
      </c>
      <c r="J69" s="287">
        <f t="shared" si="0"/>
        <v>-3.0000000027939677E-2</v>
      </c>
    </row>
    <row r="70" spans="1:10" s="297" customFormat="1" ht="14.85" hidden="1" customHeight="1">
      <c r="A70" s="299" t="s">
        <v>126</v>
      </c>
      <c r="B70" s="284">
        <v>2011</v>
      </c>
      <c r="C70" s="276">
        <v>1141732.55</v>
      </c>
      <c r="D70" s="276">
        <v>210143.2</v>
      </c>
      <c r="E70" s="276">
        <v>245068.05</v>
      </c>
      <c r="F70" s="276">
        <v>5020.45</v>
      </c>
      <c r="G70" s="276">
        <v>623.04999999999995</v>
      </c>
      <c r="H70" s="276">
        <v>182774.25</v>
      </c>
      <c r="I70" s="282">
        <v>1785361.55</v>
      </c>
      <c r="J70" s="287">
        <f t="shared" si="0"/>
        <v>0</v>
      </c>
    </row>
    <row r="71" spans="1:10" s="298" customFormat="1" ht="14.85" hidden="1" customHeight="1">
      <c r="A71" s="292" t="s">
        <v>127</v>
      </c>
      <c r="B71" s="284">
        <v>2011</v>
      </c>
      <c r="C71" s="276">
        <v>1106828.04</v>
      </c>
      <c r="D71" s="276">
        <v>209216.47</v>
      </c>
      <c r="E71" s="276">
        <v>246544.66</v>
      </c>
      <c r="F71" s="276">
        <v>4634.28</v>
      </c>
      <c r="G71" s="276">
        <v>624.85</v>
      </c>
      <c r="H71" s="276">
        <v>183448.9</v>
      </c>
      <c r="I71" s="282">
        <v>1751297.23</v>
      </c>
      <c r="J71" s="287">
        <f t="shared" si="0"/>
        <v>-3.0000000027939677E-2</v>
      </c>
    </row>
    <row r="72" spans="1:10" s="305" customFormat="1" ht="14.85" hidden="1" customHeight="1">
      <c r="A72" s="304" t="s">
        <v>128</v>
      </c>
      <c r="B72" s="284">
        <v>2011</v>
      </c>
      <c r="C72" s="276">
        <v>1084633.45</v>
      </c>
      <c r="D72" s="276">
        <v>208511.5</v>
      </c>
      <c r="E72" s="276">
        <v>258608.35</v>
      </c>
      <c r="F72" s="276">
        <v>3870.7</v>
      </c>
      <c r="G72" s="276">
        <v>603.25</v>
      </c>
      <c r="H72" s="276">
        <v>182695.1</v>
      </c>
      <c r="I72" s="282">
        <v>1738922.35</v>
      </c>
      <c r="J72" s="287">
        <f t="shared" si="0"/>
        <v>0</v>
      </c>
    </row>
    <row r="73" spans="1:10" s="272" customFormat="1" ht="14.85" hidden="1" customHeight="1">
      <c r="A73" s="267">
        <v>2012</v>
      </c>
      <c r="B73" s="284">
        <v>2012</v>
      </c>
      <c r="C73" s="290"/>
      <c r="D73" s="290"/>
      <c r="E73" s="290"/>
      <c r="F73" s="290"/>
      <c r="G73" s="290"/>
      <c r="H73" s="290"/>
      <c r="I73" s="291"/>
      <c r="J73" s="287">
        <f t="shared" si="0"/>
        <v>0</v>
      </c>
    </row>
    <row r="74" spans="1:10" s="272" customFormat="1" ht="14.85" hidden="1" customHeight="1">
      <c r="A74" s="273" t="s">
        <v>117</v>
      </c>
      <c r="B74" s="284">
        <v>2012</v>
      </c>
      <c r="C74" s="276">
        <v>1308806.03</v>
      </c>
      <c r="D74" s="276">
        <v>205224.71</v>
      </c>
      <c r="E74" s="306" t="s">
        <v>129</v>
      </c>
      <c r="F74" s="276">
        <v>3800.33</v>
      </c>
      <c r="G74" s="276">
        <v>601.41999999999996</v>
      </c>
      <c r="H74" s="276">
        <v>173344.9</v>
      </c>
      <c r="I74" s="282">
        <v>1691777.76</v>
      </c>
      <c r="J74" s="287">
        <f t="shared" si="0"/>
        <v>-0.37000000011175871</v>
      </c>
    </row>
    <row r="75" spans="1:10" s="295" customFormat="1" ht="14.85" hidden="1" customHeight="1">
      <c r="A75" s="273" t="s">
        <v>118</v>
      </c>
      <c r="B75" s="284">
        <v>2011.5384615384601</v>
      </c>
      <c r="C75" s="281">
        <v>1319753.04</v>
      </c>
      <c r="D75" s="281">
        <v>207357.95</v>
      </c>
      <c r="E75" s="307" t="s">
        <v>129</v>
      </c>
      <c r="F75" s="281">
        <v>4413.1899999999996</v>
      </c>
      <c r="G75" s="281">
        <v>608.57000000000005</v>
      </c>
      <c r="H75" s="281">
        <v>149415.60999999999</v>
      </c>
      <c r="I75" s="282">
        <v>1681548.3599999999</v>
      </c>
      <c r="J75" s="287">
        <f t="shared" si="0"/>
        <v>0</v>
      </c>
    </row>
    <row r="76" spans="1:10" s="295" customFormat="1" ht="15.75" customHeight="1">
      <c r="A76" s="273" t="s">
        <v>119</v>
      </c>
      <c r="B76" s="284">
        <v>2011.59120879121</v>
      </c>
      <c r="C76" s="276">
        <v>1346080.81</v>
      </c>
      <c r="D76" s="276">
        <v>209304.36</v>
      </c>
      <c r="E76" s="306" t="s">
        <v>129</v>
      </c>
      <c r="F76" s="276">
        <v>4808.26</v>
      </c>
      <c r="G76" s="276">
        <v>609.95000000000005</v>
      </c>
      <c r="H76" s="276">
        <v>129924.68</v>
      </c>
      <c r="I76" s="282">
        <v>1690728.0599999998</v>
      </c>
      <c r="J76" s="287">
        <f t="shared" si="0"/>
        <v>0</v>
      </c>
    </row>
    <row r="77" spans="1:10" s="272" customFormat="1" ht="14.85" hidden="1" customHeight="1">
      <c r="A77" s="283" t="s">
        <v>120</v>
      </c>
      <c r="B77" s="284">
        <v>2011.6439560439601</v>
      </c>
      <c r="C77" s="276">
        <v>1377411.5236842106</v>
      </c>
      <c r="D77" s="276">
        <v>211976.1</v>
      </c>
      <c r="E77" s="306" t="s">
        <v>129</v>
      </c>
      <c r="F77" s="276">
        <v>4877.3100000000004</v>
      </c>
      <c r="G77" s="276">
        <v>603.36</v>
      </c>
      <c r="H77" s="306">
        <v>113710.42</v>
      </c>
      <c r="I77" s="282">
        <v>1708578.7136842108</v>
      </c>
      <c r="J77" s="287">
        <f t="shared" si="0"/>
        <v>0</v>
      </c>
    </row>
    <row r="78" spans="1:10" s="272" customFormat="1" ht="14.85" hidden="1" customHeight="1">
      <c r="A78" s="273" t="s">
        <v>121</v>
      </c>
      <c r="B78" s="284">
        <v>2011.6967032967</v>
      </c>
      <c r="C78" s="276">
        <v>1420433.2699999998</v>
      </c>
      <c r="D78" s="276">
        <v>215049.53999999998</v>
      </c>
      <c r="E78" s="306" t="s">
        <v>129</v>
      </c>
      <c r="F78" s="276">
        <v>4938.76</v>
      </c>
      <c r="G78" s="276">
        <v>598.45000000000005</v>
      </c>
      <c r="H78" s="276">
        <v>98822.540000000008</v>
      </c>
      <c r="I78" s="282">
        <v>1739842.5600000001</v>
      </c>
      <c r="J78" s="287">
        <f t="shared" si="0"/>
        <v>0</v>
      </c>
    </row>
    <row r="79" spans="1:10" s="272" customFormat="1" ht="16.899999999999999" hidden="1" customHeight="1">
      <c r="A79" s="273" t="s">
        <v>122</v>
      </c>
      <c r="B79" s="284">
        <v>2011.7494505494501</v>
      </c>
      <c r="C79" s="276">
        <v>1463921.0899999999</v>
      </c>
      <c r="D79" s="276">
        <v>217263.71</v>
      </c>
      <c r="E79" s="306" t="s">
        <v>129</v>
      </c>
      <c r="F79" s="276">
        <v>4967.04</v>
      </c>
      <c r="G79" s="276">
        <v>552.19000000000005</v>
      </c>
      <c r="H79" s="306">
        <v>73815.66</v>
      </c>
      <c r="I79" s="282">
        <v>1760519.69</v>
      </c>
      <c r="J79" s="287">
        <f t="shared" si="0"/>
        <v>0</v>
      </c>
    </row>
    <row r="80" spans="1:10" s="272" customFormat="1" ht="14.85" hidden="1" customHeight="1">
      <c r="A80" s="273" t="s">
        <v>123</v>
      </c>
      <c r="B80" s="284">
        <v>2011.8021978022</v>
      </c>
      <c r="C80" s="276">
        <v>1528708.17</v>
      </c>
      <c r="D80" s="276">
        <v>217835.58000000002</v>
      </c>
      <c r="E80" s="306" t="s">
        <v>129</v>
      </c>
      <c r="F80" s="276">
        <v>5128.13</v>
      </c>
      <c r="G80" s="276">
        <v>518.72</v>
      </c>
      <c r="H80" s="276">
        <v>12741.67</v>
      </c>
      <c r="I80" s="282">
        <v>1764932.27</v>
      </c>
      <c r="J80" s="287">
        <f t="shared" si="0"/>
        <v>0</v>
      </c>
    </row>
    <row r="81" spans="1:10" s="272" customFormat="1" ht="14.85" hidden="1" customHeight="1">
      <c r="A81" s="292" t="s">
        <v>124</v>
      </c>
      <c r="B81" s="284">
        <v>2011.8549450549399</v>
      </c>
      <c r="C81" s="276">
        <v>1524313</v>
      </c>
      <c r="D81" s="276">
        <v>216878</v>
      </c>
      <c r="E81" s="306" t="s">
        <v>129</v>
      </c>
      <c r="F81" s="276">
        <v>5119</v>
      </c>
      <c r="G81" s="276">
        <v>517</v>
      </c>
      <c r="H81" s="276">
        <v>1589</v>
      </c>
      <c r="I81" s="282">
        <v>1748415</v>
      </c>
      <c r="J81" s="287">
        <f t="shared" si="0"/>
        <v>1</v>
      </c>
    </row>
    <row r="82" spans="1:10" s="272" customFormat="1" ht="14.85" hidden="1" customHeight="1">
      <c r="A82" s="292" t="s">
        <v>125</v>
      </c>
      <c r="B82" s="284">
        <v>2011.90769230769</v>
      </c>
      <c r="C82" s="276">
        <v>1504856</v>
      </c>
      <c r="D82" s="276">
        <v>217190.9</v>
      </c>
      <c r="E82" s="306" t="s">
        <v>129</v>
      </c>
      <c r="F82" s="276">
        <v>5040.8</v>
      </c>
      <c r="G82" s="276">
        <v>507.5</v>
      </c>
      <c r="H82" s="276">
        <v>1240.3499999999999</v>
      </c>
      <c r="I82" s="282">
        <v>1728835.55</v>
      </c>
      <c r="J82" s="287">
        <f t="shared" ref="J82:J145" si="1">SUM(C82:H82)-I82</f>
        <v>0</v>
      </c>
    </row>
    <row r="83" spans="1:10" s="272" customFormat="1" ht="14.85" hidden="1" customHeight="1">
      <c r="A83" s="292" t="s">
        <v>126</v>
      </c>
      <c r="B83" s="284">
        <v>2011.9604395604399</v>
      </c>
      <c r="C83" s="276">
        <v>1478747.49</v>
      </c>
      <c r="D83" s="276">
        <v>217124.86</v>
      </c>
      <c r="E83" s="306" t="s">
        <v>129</v>
      </c>
      <c r="F83" s="276">
        <v>4837.17</v>
      </c>
      <c r="G83" s="276">
        <v>501.68</v>
      </c>
      <c r="H83" s="276">
        <v>663.81</v>
      </c>
      <c r="I83" s="282">
        <v>1701875.01</v>
      </c>
      <c r="J83" s="287">
        <f t="shared" si="1"/>
        <v>0</v>
      </c>
    </row>
    <row r="84" spans="1:10" s="272" customFormat="1" ht="14.85" hidden="1" customHeight="1">
      <c r="A84" s="292" t="s">
        <v>127</v>
      </c>
      <c r="B84" s="284">
        <v>2012.01318681319</v>
      </c>
      <c r="C84" s="276">
        <v>1442388.27</v>
      </c>
      <c r="D84" s="276">
        <v>215674.85</v>
      </c>
      <c r="E84" s="306" t="s">
        <v>129</v>
      </c>
      <c r="F84" s="276">
        <v>4650.37</v>
      </c>
      <c r="G84" s="276">
        <v>492.42</v>
      </c>
      <c r="H84" s="276">
        <v>468.09000000000003</v>
      </c>
      <c r="I84" s="282">
        <v>1663674.0000000002</v>
      </c>
      <c r="J84" s="287">
        <f t="shared" si="1"/>
        <v>0</v>
      </c>
    </row>
    <row r="85" spans="1:10" s="294" customFormat="1" ht="14.85" hidden="1" customHeight="1">
      <c r="A85" s="292" t="s">
        <v>128</v>
      </c>
      <c r="B85" s="284">
        <v>2012.0659340659299</v>
      </c>
      <c r="C85" s="276">
        <v>1426190.63</v>
      </c>
      <c r="D85" s="276">
        <v>215064.87000000002</v>
      </c>
      <c r="E85" s="306" t="s">
        <v>129</v>
      </c>
      <c r="F85" s="276">
        <v>3763.87</v>
      </c>
      <c r="G85" s="276">
        <v>469.64</v>
      </c>
      <c r="H85" s="276">
        <v>361.58</v>
      </c>
      <c r="I85" s="282">
        <v>1645850.59</v>
      </c>
      <c r="J85" s="287">
        <f t="shared" si="1"/>
        <v>0</v>
      </c>
    </row>
    <row r="86" spans="1:10" s="272" customFormat="1" ht="19.5" hidden="1" customHeight="1">
      <c r="A86" s="267">
        <v>2013</v>
      </c>
      <c r="B86" s="284">
        <v>2012.11868131868</v>
      </c>
      <c r="C86" s="290"/>
      <c r="D86" s="290"/>
      <c r="E86" s="290"/>
      <c r="F86" s="290"/>
      <c r="G86" s="290"/>
      <c r="H86" s="290"/>
      <c r="I86" s="291"/>
      <c r="J86" s="287">
        <f t="shared" si="1"/>
        <v>0</v>
      </c>
    </row>
    <row r="87" spans="1:10" s="272" customFormat="1" ht="14.85" hidden="1" customHeight="1">
      <c r="A87" s="292" t="s">
        <v>117</v>
      </c>
      <c r="B87" s="284">
        <v>2013</v>
      </c>
      <c r="C87" s="276">
        <v>1382710.84</v>
      </c>
      <c r="D87" s="276">
        <v>213435.17</v>
      </c>
      <c r="E87" s="306" t="s">
        <v>129</v>
      </c>
      <c r="F87" s="276">
        <v>3764.08</v>
      </c>
      <c r="G87" s="276">
        <v>445.27</v>
      </c>
      <c r="H87" s="306" t="s">
        <v>129</v>
      </c>
      <c r="I87" s="282">
        <v>1600355</v>
      </c>
      <c r="J87" s="287">
        <f t="shared" si="1"/>
        <v>0.36000000010244548</v>
      </c>
    </row>
    <row r="88" spans="1:10" s="272" customFormat="1" ht="14.85" hidden="1" customHeight="1">
      <c r="A88" s="292" t="s">
        <v>118</v>
      </c>
      <c r="B88" s="284">
        <v>2013</v>
      </c>
      <c r="C88" s="281">
        <v>1378940.8</v>
      </c>
      <c r="D88" s="281">
        <v>212907</v>
      </c>
      <c r="E88" s="307" t="s">
        <v>129</v>
      </c>
      <c r="F88" s="281">
        <v>4109.75</v>
      </c>
      <c r="G88" s="281">
        <v>433.8</v>
      </c>
      <c r="H88" s="307" t="s">
        <v>129</v>
      </c>
      <c r="I88" s="282">
        <v>1596391.35</v>
      </c>
      <c r="J88" s="287">
        <f t="shared" si="1"/>
        <v>0</v>
      </c>
    </row>
    <row r="89" spans="1:10" s="272" customFormat="1" ht="14.85" customHeight="1">
      <c r="A89" s="292" t="s">
        <v>119</v>
      </c>
      <c r="B89" s="284">
        <v>2013</v>
      </c>
      <c r="C89" s="276">
        <v>1384474.45</v>
      </c>
      <c r="D89" s="276">
        <v>214862.99</v>
      </c>
      <c r="E89" s="306" t="s">
        <v>129</v>
      </c>
      <c r="F89" s="276">
        <v>4437.3600000000006</v>
      </c>
      <c r="G89" s="276">
        <v>362.78</v>
      </c>
      <c r="H89" s="306" t="s">
        <v>129</v>
      </c>
      <c r="I89" s="282">
        <v>1604137.58</v>
      </c>
      <c r="J89" s="287">
        <f t="shared" si="1"/>
        <v>0</v>
      </c>
    </row>
    <row r="90" spans="1:10" s="272" customFormat="1" ht="14.85" hidden="1" customHeight="1">
      <c r="A90" s="292" t="s">
        <v>120</v>
      </c>
      <c r="B90" s="284">
        <v>2013</v>
      </c>
      <c r="C90" s="276">
        <v>1396627.67</v>
      </c>
      <c r="D90" s="276">
        <v>217776.08000000002</v>
      </c>
      <c r="E90" s="306" t="s">
        <v>129</v>
      </c>
      <c r="F90" s="276">
        <v>4558.72</v>
      </c>
      <c r="G90" s="276">
        <v>312.86</v>
      </c>
      <c r="H90" s="306" t="s">
        <v>129</v>
      </c>
      <c r="I90" s="282">
        <v>1619275.33</v>
      </c>
      <c r="J90" s="287">
        <f t="shared" si="1"/>
        <v>0</v>
      </c>
    </row>
    <row r="91" spans="1:10" s="272" customFormat="1" ht="14.85" hidden="1" customHeight="1">
      <c r="A91" s="292" t="s">
        <v>121</v>
      </c>
      <c r="B91" s="284">
        <v>2013</v>
      </c>
      <c r="C91" s="276">
        <v>1425521.43</v>
      </c>
      <c r="D91" s="276">
        <v>220934.72</v>
      </c>
      <c r="E91" s="306" t="s">
        <v>129</v>
      </c>
      <c r="F91" s="276">
        <v>4633.3999999999996</v>
      </c>
      <c r="G91" s="276">
        <v>300.58999999999997</v>
      </c>
      <c r="H91" s="306" t="s">
        <v>129</v>
      </c>
      <c r="I91" s="282">
        <v>1651390.14</v>
      </c>
      <c r="J91" s="287">
        <f t="shared" si="1"/>
        <v>0</v>
      </c>
    </row>
    <row r="92" spans="1:10" s="272" customFormat="1" ht="15.6" hidden="1" customHeight="1">
      <c r="A92" s="292" t="s">
        <v>122</v>
      </c>
      <c r="B92" s="284">
        <v>2013</v>
      </c>
      <c r="C92" s="276">
        <v>1413162.85</v>
      </c>
      <c r="D92" s="276">
        <v>223639.09999999998</v>
      </c>
      <c r="E92" s="306" t="s">
        <v>129</v>
      </c>
      <c r="F92" s="276">
        <v>4720.75</v>
      </c>
      <c r="G92" s="276">
        <v>299.5</v>
      </c>
      <c r="H92" s="306" t="s">
        <v>129</v>
      </c>
      <c r="I92" s="282">
        <v>1641822.2</v>
      </c>
      <c r="J92" s="287">
        <f t="shared" si="1"/>
        <v>0</v>
      </c>
    </row>
    <row r="93" spans="1:10" s="272" customFormat="1" ht="14.85" hidden="1" customHeight="1">
      <c r="A93" s="292" t="s">
        <v>123</v>
      </c>
      <c r="B93" s="284">
        <v>2013</v>
      </c>
      <c r="C93" s="276">
        <v>1403225.8399999999</v>
      </c>
      <c r="D93" s="276">
        <v>224541.42</v>
      </c>
      <c r="E93" s="306" t="s">
        <v>129</v>
      </c>
      <c r="F93" s="276">
        <v>4823.34</v>
      </c>
      <c r="G93" s="276">
        <v>312.47000000000003</v>
      </c>
      <c r="H93" s="306" t="s">
        <v>129</v>
      </c>
      <c r="I93" s="282">
        <v>1632903.07</v>
      </c>
      <c r="J93" s="287">
        <f t="shared" si="1"/>
        <v>0</v>
      </c>
    </row>
    <row r="94" spans="1:10" s="272" customFormat="1" ht="14.85" hidden="1" customHeight="1">
      <c r="A94" s="292" t="s">
        <v>124</v>
      </c>
      <c r="B94" s="284">
        <v>2013</v>
      </c>
      <c r="C94" s="276">
        <v>1379390.6</v>
      </c>
      <c r="D94" s="276">
        <v>223137.94</v>
      </c>
      <c r="E94" s="306" t="s">
        <v>129</v>
      </c>
      <c r="F94" s="276">
        <v>4764.5600000000004</v>
      </c>
      <c r="G94" s="276">
        <v>315.66000000000003</v>
      </c>
      <c r="H94" s="306" t="s">
        <v>129</v>
      </c>
      <c r="I94" s="282">
        <v>1607608.8</v>
      </c>
      <c r="J94" s="287">
        <f t="shared" si="1"/>
        <v>-4.0000000037252903E-2</v>
      </c>
    </row>
    <row r="95" spans="1:10" s="272" customFormat="1" ht="14.85" hidden="1" customHeight="1">
      <c r="A95" s="292" t="s">
        <v>125</v>
      </c>
      <c r="B95" s="284">
        <v>2013</v>
      </c>
      <c r="C95" s="276">
        <v>1367451.1600000001</v>
      </c>
      <c r="D95" s="276">
        <v>223886.61000000002</v>
      </c>
      <c r="E95" s="306" t="s">
        <v>129</v>
      </c>
      <c r="F95" s="276">
        <v>4634.47</v>
      </c>
      <c r="G95" s="276">
        <v>313.38</v>
      </c>
      <c r="H95" s="306" t="s">
        <v>129</v>
      </c>
      <c r="I95" s="282">
        <v>1596285.62</v>
      </c>
      <c r="J95" s="287">
        <f t="shared" si="1"/>
        <v>0</v>
      </c>
    </row>
    <row r="96" spans="1:10" s="272" customFormat="1" ht="14.85" hidden="1" customHeight="1">
      <c r="A96" s="292" t="s">
        <v>126</v>
      </c>
      <c r="B96" s="284">
        <v>2013</v>
      </c>
      <c r="C96" s="276">
        <v>1361330.5</v>
      </c>
      <c r="D96" s="276">
        <v>224377.55</v>
      </c>
      <c r="E96" s="306" t="s">
        <v>129</v>
      </c>
      <c r="F96" s="276">
        <v>4414.7299999999996</v>
      </c>
      <c r="G96" s="276">
        <v>313.69</v>
      </c>
      <c r="H96" s="306" t="s">
        <v>129</v>
      </c>
      <c r="I96" s="282">
        <v>1590436.47</v>
      </c>
      <c r="J96" s="287">
        <f t="shared" si="1"/>
        <v>0</v>
      </c>
    </row>
    <row r="97" spans="1:10" s="272" customFormat="1" ht="14.85" hidden="1" customHeight="1">
      <c r="A97" s="292" t="s">
        <v>127</v>
      </c>
      <c r="B97" s="284">
        <v>2013</v>
      </c>
      <c r="C97" s="276">
        <v>1316981.6000000001</v>
      </c>
      <c r="D97" s="276">
        <v>223670.5</v>
      </c>
      <c r="E97" s="306" t="s">
        <v>129</v>
      </c>
      <c r="F97" s="276">
        <v>4212.7</v>
      </c>
      <c r="G97" s="276">
        <v>305.55</v>
      </c>
      <c r="H97" s="306" t="s">
        <v>129</v>
      </c>
      <c r="I97" s="282">
        <v>1545170.35</v>
      </c>
      <c r="J97" s="287">
        <f t="shared" si="1"/>
        <v>0</v>
      </c>
    </row>
    <row r="98" spans="1:10" s="294" customFormat="1" ht="14.85" hidden="1" customHeight="1">
      <c r="A98" s="292" t="s">
        <v>128</v>
      </c>
      <c r="B98" s="284">
        <v>2013</v>
      </c>
      <c r="C98" s="276">
        <v>1315540.0799999998</v>
      </c>
      <c r="D98" s="276">
        <v>223978.49</v>
      </c>
      <c r="E98" s="306" t="s">
        <v>129</v>
      </c>
      <c r="F98" s="276">
        <v>3487.33</v>
      </c>
      <c r="G98" s="276">
        <v>300.44</v>
      </c>
      <c r="H98" s="306" t="s">
        <v>129</v>
      </c>
      <c r="I98" s="282">
        <v>1543306.34</v>
      </c>
      <c r="J98" s="287">
        <f t="shared" si="1"/>
        <v>0</v>
      </c>
    </row>
    <row r="99" spans="1:10" s="272" customFormat="1" ht="14.85" hidden="1" customHeight="1">
      <c r="A99" s="267">
        <v>2014</v>
      </c>
      <c r="B99" s="284">
        <v>2014</v>
      </c>
      <c r="C99" s="290"/>
      <c r="D99" s="290"/>
      <c r="E99" s="308"/>
      <c r="F99" s="290"/>
      <c r="G99" s="290"/>
      <c r="H99" s="290"/>
      <c r="I99" s="291"/>
      <c r="J99" s="287">
        <f t="shared" si="1"/>
        <v>0</v>
      </c>
    </row>
    <row r="100" spans="1:10" s="272" customFormat="1" ht="14.85" hidden="1" customHeight="1">
      <c r="A100" s="292" t="s">
        <v>117</v>
      </c>
      <c r="B100" s="284">
        <v>2014</v>
      </c>
      <c r="C100" s="276">
        <v>1288745.92</v>
      </c>
      <c r="D100" s="276">
        <v>222312.37</v>
      </c>
      <c r="E100" s="306" t="s">
        <v>129</v>
      </c>
      <c r="F100" s="276">
        <v>3464.1400000000003</v>
      </c>
      <c r="G100" s="276">
        <v>298.27999999999997</v>
      </c>
      <c r="H100" s="306" t="s">
        <v>129</v>
      </c>
      <c r="I100" s="282">
        <v>1514820.71</v>
      </c>
      <c r="J100" s="287">
        <f t="shared" si="1"/>
        <v>0</v>
      </c>
    </row>
    <row r="101" spans="1:10" s="272" customFormat="1" ht="14.85" hidden="1" customHeight="1">
      <c r="A101" s="292" t="s">
        <v>118</v>
      </c>
      <c r="B101" s="284">
        <v>2014</v>
      </c>
      <c r="C101" s="281">
        <v>1293476.8500000001</v>
      </c>
      <c r="D101" s="281">
        <v>223191.80000000002</v>
      </c>
      <c r="E101" s="307" t="s">
        <v>129</v>
      </c>
      <c r="F101" s="281">
        <v>3721</v>
      </c>
      <c r="G101" s="281">
        <v>298.14999999999998</v>
      </c>
      <c r="H101" s="307" t="s">
        <v>129</v>
      </c>
      <c r="I101" s="282">
        <v>1520687.8</v>
      </c>
      <c r="J101" s="287">
        <f t="shared" si="1"/>
        <v>0</v>
      </c>
    </row>
    <row r="102" spans="1:10" s="272" customFormat="1" ht="14.85" customHeight="1">
      <c r="A102" s="292" t="s">
        <v>119</v>
      </c>
      <c r="B102" s="284">
        <v>2014</v>
      </c>
      <c r="C102" s="276">
        <v>1305309.3</v>
      </c>
      <c r="D102" s="276">
        <v>226216.94</v>
      </c>
      <c r="E102" s="306" t="s">
        <v>129</v>
      </c>
      <c r="F102" s="276">
        <v>4063.99</v>
      </c>
      <c r="G102" s="276">
        <v>298.42</v>
      </c>
      <c r="H102" s="306" t="s">
        <v>129</v>
      </c>
      <c r="I102" s="282">
        <v>1535888.65</v>
      </c>
      <c r="J102" s="287">
        <f t="shared" si="1"/>
        <v>0</v>
      </c>
    </row>
    <row r="103" spans="1:10" s="272" customFormat="1" ht="14.85" hidden="1" customHeight="1">
      <c r="A103" s="292" t="s">
        <v>120</v>
      </c>
      <c r="B103" s="284">
        <v>2014</v>
      </c>
      <c r="C103" s="276">
        <v>1328633.3</v>
      </c>
      <c r="D103" s="276">
        <v>230440</v>
      </c>
      <c r="E103" s="306" t="s">
        <v>129</v>
      </c>
      <c r="F103" s="276">
        <v>4250.7</v>
      </c>
      <c r="G103" s="276">
        <v>296.64999999999998</v>
      </c>
      <c r="H103" s="306" t="s">
        <v>129</v>
      </c>
      <c r="I103" s="282">
        <v>1563620.65</v>
      </c>
      <c r="J103" s="287">
        <f t="shared" si="1"/>
        <v>0</v>
      </c>
    </row>
    <row r="104" spans="1:10" s="272" customFormat="1" ht="14.85" hidden="1" customHeight="1">
      <c r="A104" s="292" t="s">
        <v>121</v>
      </c>
      <c r="B104" s="284">
        <v>2014</v>
      </c>
      <c r="C104" s="276">
        <v>1369004.93</v>
      </c>
      <c r="D104" s="276">
        <v>234566.47</v>
      </c>
      <c r="E104" s="306" t="s">
        <v>129</v>
      </c>
      <c r="F104" s="276">
        <v>4355.99</v>
      </c>
      <c r="G104" s="276">
        <v>293.57</v>
      </c>
      <c r="H104" s="306" t="s">
        <v>129</v>
      </c>
      <c r="I104" s="282">
        <v>1608220.96</v>
      </c>
      <c r="J104" s="287">
        <f t="shared" si="1"/>
        <v>0</v>
      </c>
    </row>
    <row r="105" spans="1:10" s="272" customFormat="1" ht="14.85" hidden="1" customHeight="1">
      <c r="A105" s="292" t="s">
        <v>122</v>
      </c>
      <c r="B105" s="284">
        <v>2014</v>
      </c>
      <c r="C105" s="276">
        <v>1367070.31</v>
      </c>
      <c r="D105" s="276">
        <v>237840.46000000002</v>
      </c>
      <c r="E105" s="306" t="s">
        <v>129</v>
      </c>
      <c r="F105" s="276">
        <v>4469.47</v>
      </c>
      <c r="G105" s="276">
        <v>297.08999999999997</v>
      </c>
      <c r="H105" s="306" t="s">
        <v>129</v>
      </c>
      <c r="I105" s="282">
        <v>1609677.33</v>
      </c>
      <c r="J105" s="287">
        <f t="shared" si="1"/>
        <v>0</v>
      </c>
    </row>
    <row r="106" spans="1:10" s="272" customFormat="1" ht="14.85" hidden="1" customHeight="1">
      <c r="A106" s="292" t="s">
        <v>123</v>
      </c>
      <c r="B106" s="284">
        <v>2014</v>
      </c>
      <c r="C106" s="276">
        <v>1356792.33</v>
      </c>
      <c r="D106" s="276">
        <v>239094.50999999998</v>
      </c>
      <c r="E106" s="306" t="s">
        <v>129</v>
      </c>
      <c r="F106" s="276">
        <v>4584.38</v>
      </c>
      <c r="G106" s="276">
        <v>293.04000000000002</v>
      </c>
      <c r="H106" s="306" t="s">
        <v>129</v>
      </c>
      <c r="I106" s="282">
        <v>1600764.26</v>
      </c>
      <c r="J106" s="287">
        <f t="shared" si="1"/>
        <v>0</v>
      </c>
    </row>
    <row r="107" spans="1:10" s="272" customFormat="1" ht="14.85" hidden="1" customHeight="1">
      <c r="A107" s="292" t="s">
        <v>124</v>
      </c>
      <c r="B107" s="284">
        <v>2014</v>
      </c>
      <c r="C107" s="276">
        <v>1339291.6500000001</v>
      </c>
      <c r="D107" s="276">
        <v>238618.35</v>
      </c>
      <c r="E107" s="306" t="s">
        <v>129</v>
      </c>
      <c r="F107" s="276">
        <v>4632.3999999999996</v>
      </c>
      <c r="G107" s="276">
        <v>280.60000000000002</v>
      </c>
      <c r="H107" s="306" t="s">
        <v>129</v>
      </c>
      <c r="I107" s="282">
        <v>1582823.0000000002</v>
      </c>
      <c r="J107" s="287">
        <f t="shared" si="1"/>
        <v>0</v>
      </c>
    </row>
    <row r="108" spans="1:10" s="272" customFormat="1" ht="14.85" hidden="1" customHeight="1">
      <c r="A108" s="292" t="s">
        <v>125</v>
      </c>
      <c r="B108" s="284">
        <v>2014</v>
      </c>
      <c r="C108" s="276">
        <v>1337507.33</v>
      </c>
      <c r="D108" s="276">
        <v>240018.12999999998</v>
      </c>
      <c r="E108" s="306" t="s">
        <v>129</v>
      </c>
      <c r="F108" s="276">
        <v>4543.7700000000004</v>
      </c>
      <c r="G108" s="276">
        <v>265.86</v>
      </c>
      <c r="H108" s="306" t="s">
        <v>129</v>
      </c>
      <c r="I108" s="282">
        <v>1582335.09</v>
      </c>
      <c r="J108" s="287">
        <f t="shared" si="1"/>
        <v>0</v>
      </c>
    </row>
    <row r="109" spans="1:10" s="272" customFormat="1" ht="15" hidden="1" customHeight="1">
      <c r="A109" s="292" t="s">
        <v>126</v>
      </c>
      <c r="B109" s="284">
        <v>2014</v>
      </c>
      <c r="C109" s="276">
        <v>1321229.6800000002</v>
      </c>
      <c r="D109" s="276">
        <v>241139.95</v>
      </c>
      <c r="E109" s="306" t="s">
        <v>129</v>
      </c>
      <c r="F109" s="276">
        <v>4323.43</v>
      </c>
      <c r="G109" s="276">
        <v>260.20999999999998</v>
      </c>
      <c r="H109" s="306" t="s">
        <v>129</v>
      </c>
      <c r="I109" s="282">
        <v>1566953.27</v>
      </c>
      <c r="J109" s="287">
        <f t="shared" si="1"/>
        <v>0</v>
      </c>
    </row>
    <row r="110" spans="1:10" s="272" customFormat="1" ht="14.85" hidden="1" customHeight="1">
      <c r="A110" s="292" t="s">
        <v>127</v>
      </c>
      <c r="B110" s="284">
        <v>2014</v>
      </c>
      <c r="C110" s="276">
        <v>1304225.05</v>
      </c>
      <c r="D110" s="276">
        <v>240701.4</v>
      </c>
      <c r="E110" s="306" t="s">
        <v>129</v>
      </c>
      <c r="F110" s="276">
        <v>4212.3500000000004</v>
      </c>
      <c r="G110" s="276">
        <v>259.64999999999998</v>
      </c>
      <c r="H110" s="306" t="s">
        <v>129</v>
      </c>
      <c r="I110" s="282">
        <v>1549398.45</v>
      </c>
      <c r="J110" s="287">
        <f t="shared" si="1"/>
        <v>0</v>
      </c>
    </row>
    <row r="111" spans="1:10" s="272" customFormat="1" ht="14.85" hidden="1" customHeight="1">
      <c r="A111" s="292" t="s">
        <v>128</v>
      </c>
      <c r="B111" s="284">
        <v>2014</v>
      </c>
      <c r="C111" s="276">
        <v>1307471.5999999999</v>
      </c>
      <c r="D111" s="276">
        <v>241376.94</v>
      </c>
      <c r="E111" s="309" t="s">
        <v>129</v>
      </c>
      <c r="F111" s="276">
        <v>3529.51</v>
      </c>
      <c r="G111" s="276">
        <v>261.20999999999998</v>
      </c>
      <c r="H111" s="306" t="s">
        <v>129</v>
      </c>
      <c r="I111" s="282">
        <v>1552639.26</v>
      </c>
      <c r="J111" s="287">
        <f t="shared" si="1"/>
        <v>0</v>
      </c>
    </row>
    <row r="112" spans="1:10" s="272" customFormat="1" ht="24.75" hidden="1" customHeight="1">
      <c r="A112" s="267">
        <v>2015</v>
      </c>
      <c r="B112" s="284">
        <v>2015</v>
      </c>
      <c r="C112" s="310"/>
      <c r="D112" s="310"/>
      <c r="E112" s="308"/>
      <c r="F112" s="311"/>
      <c r="G112" s="311"/>
      <c r="H112" s="308"/>
      <c r="I112" s="312"/>
      <c r="J112" s="287">
        <f t="shared" si="1"/>
        <v>0</v>
      </c>
    </row>
    <row r="113" spans="1:10" s="272" customFormat="1" ht="14.85" hidden="1" customHeight="1">
      <c r="A113" s="292" t="s">
        <v>117</v>
      </c>
      <c r="B113" s="284">
        <v>2015</v>
      </c>
      <c r="C113" s="276">
        <v>1271672.3</v>
      </c>
      <c r="D113" s="276">
        <v>240613.85</v>
      </c>
      <c r="E113" s="306" t="s">
        <v>129</v>
      </c>
      <c r="F113" s="276">
        <v>3510.65</v>
      </c>
      <c r="G113" s="276">
        <v>259</v>
      </c>
      <c r="H113" s="306" t="s">
        <v>129</v>
      </c>
      <c r="I113" s="282">
        <v>1516055.8</v>
      </c>
      <c r="J113" s="287">
        <f t="shared" si="1"/>
        <v>0</v>
      </c>
    </row>
    <row r="114" spans="1:10" s="272" customFormat="1" ht="14.45" hidden="1" customHeight="1">
      <c r="A114" s="292" t="s">
        <v>118</v>
      </c>
      <c r="B114" s="284">
        <v>2015</v>
      </c>
      <c r="C114" s="281">
        <v>1282695.25</v>
      </c>
      <c r="D114" s="281">
        <v>241695.65</v>
      </c>
      <c r="E114" s="307" t="s">
        <v>129</v>
      </c>
      <c r="F114" s="281">
        <v>3712</v>
      </c>
      <c r="G114" s="281">
        <v>266.2</v>
      </c>
      <c r="H114" s="307" t="s">
        <v>129</v>
      </c>
      <c r="I114" s="282">
        <v>1528369.1</v>
      </c>
      <c r="J114" s="287">
        <f t="shared" si="1"/>
        <v>0</v>
      </c>
    </row>
    <row r="115" spans="1:10" s="272" customFormat="1" ht="14.85" customHeight="1">
      <c r="A115" s="292" t="s">
        <v>119</v>
      </c>
      <c r="B115" s="284">
        <v>2015</v>
      </c>
      <c r="C115" s="276">
        <v>1313087.3899999999</v>
      </c>
      <c r="D115" s="276">
        <v>245854.03999999998</v>
      </c>
      <c r="E115" s="306" t="s">
        <v>129</v>
      </c>
      <c r="F115" s="276">
        <v>4131.8100000000004</v>
      </c>
      <c r="G115" s="276">
        <v>269.95</v>
      </c>
      <c r="H115" s="306" t="s">
        <v>129</v>
      </c>
      <c r="I115" s="282">
        <v>1563343.19</v>
      </c>
      <c r="J115" s="287">
        <f t="shared" si="1"/>
        <v>0</v>
      </c>
    </row>
    <row r="116" spans="1:10" s="272" customFormat="1" ht="14.85" hidden="1" customHeight="1">
      <c r="A116" s="292" t="s">
        <v>120</v>
      </c>
      <c r="B116" s="284">
        <v>2015</v>
      </c>
      <c r="C116" s="276">
        <v>1352992.3499999999</v>
      </c>
      <c r="D116" s="276">
        <v>250361.69999999998</v>
      </c>
      <c r="E116" s="306" t="s">
        <v>129</v>
      </c>
      <c r="F116" s="276">
        <v>4254</v>
      </c>
      <c r="G116" s="276">
        <v>274.85000000000002</v>
      </c>
      <c r="H116" s="306" t="s">
        <v>129</v>
      </c>
      <c r="I116" s="282">
        <v>1607882.9</v>
      </c>
      <c r="J116" s="287">
        <f t="shared" si="1"/>
        <v>0</v>
      </c>
    </row>
    <row r="117" spans="1:10" s="272" customFormat="1" ht="14.85" hidden="1" customHeight="1">
      <c r="A117" s="292" t="s">
        <v>121</v>
      </c>
      <c r="B117" s="284">
        <v>2015</v>
      </c>
      <c r="C117" s="276">
        <v>1403860.45</v>
      </c>
      <c r="D117" s="276">
        <v>254717.25</v>
      </c>
      <c r="E117" s="306" t="s">
        <v>129</v>
      </c>
      <c r="F117" s="276">
        <v>4370.9000000000005</v>
      </c>
      <c r="G117" s="276">
        <v>268.14999999999998</v>
      </c>
      <c r="H117" s="306" t="s">
        <v>129</v>
      </c>
      <c r="I117" s="282">
        <v>1663216.75</v>
      </c>
      <c r="J117" s="287">
        <f t="shared" si="1"/>
        <v>0</v>
      </c>
    </row>
    <row r="118" spans="1:10" s="272" customFormat="1" ht="14.85" hidden="1" customHeight="1">
      <c r="A118" s="292" t="s">
        <v>122</v>
      </c>
      <c r="B118" s="284">
        <v>2015</v>
      </c>
      <c r="C118" s="276">
        <v>1404809.3900000001</v>
      </c>
      <c r="D118" s="276">
        <v>258442.36</v>
      </c>
      <c r="E118" s="306" t="s">
        <v>129</v>
      </c>
      <c r="F118" s="276">
        <v>4588.72</v>
      </c>
      <c r="G118" s="276">
        <v>258.22000000000003</v>
      </c>
      <c r="H118" s="306" t="s">
        <v>129</v>
      </c>
      <c r="I118" s="282">
        <v>1668098.69</v>
      </c>
      <c r="J118" s="287">
        <f t="shared" si="1"/>
        <v>0</v>
      </c>
    </row>
    <row r="119" spans="1:10" s="272" customFormat="1" ht="14.85" hidden="1" customHeight="1">
      <c r="A119" s="292" t="s">
        <v>123</v>
      </c>
      <c r="B119" s="284">
        <v>2015</v>
      </c>
      <c r="C119" s="276">
        <v>1396251.11</v>
      </c>
      <c r="D119" s="276">
        <v>259729.73</v>
      </c>
      <c r="E119" s="306" t="s">
        <v>129</v>
      </c>
      <c r="F119" s="276">
        <v>4756.17</v>
      </c>
      <c r="G119" s="276">
        <v>257.33999999999997</v>
      </c>
      <c r="H119" s="306" t="s">
        <v>129</v>
      </c>
      <c r="I119" s="282">
        <v>1660994.35</v>
      </c>
      <c r="J119" s="287">
        <f t="shared" si="1"/>
        <v>0</v>
      </c>
    </row>
    <row r="120" spans="1:10" s="272" customFormat="1" ht="14.85" hidden="1" customHeight="1">
      <c r="A120" s="292" t="s">
        <v>124</v>
      </c>
      <c r="B120" s="284">
        <v>2015</v>
      </c>
      <c r="C120" s="276">
        <v>1379042</v>
      </c>
      <c r="D120" s="276">
        <v>259529</v>
      </c>
      <c r="E120" s="306" t="s">
        <v>129</v>
      </c>
      <c r="F120" s="276">
        <v>4812</v>
      </c>
      <c r="G120" s="276">
        <v>262</v>
      </c>
      <c r="H120" s="306" t="s">
        <v>129</v>
      </c>
      <c r="I120" s="282">
        <v>1643645</v>
      </c>
      <c r="J120" s="287">
        <f t="shared" si="1"/>
        <v>0</v>
      </c>
    </row>
    <row r="121" spans="1:10" s="272" customFormat="1" ht="14.85" hidden="1" customHeight="1">
      <c r="A121" s="292" t="s">
        <v>125</v>
      </c>
      <c r="B121" s="284">
        <v>2015</v>
      </c>
      <c r="C121" s="276">
        <v>1380187.94</v>
      </c>
      <c r="D121" s="276">
        <v>260679.08</v>
      </c>
      <c r="E121" s="306" t="s">
        <v>129</v>
      </c>
      <c r="F121" s="276">
        <v>4754.04</v>
      </c>
      <c r="G121" s="276">
        <v>252.95</v>
      </c>
      <c r="H121" s="306" t="s">
        <v>129</v>
      </c>
      <c r="I121" s="282">
        <v>1645874.01</v>
      </c>
      <c r="J121" s="287">
        <f t="shared" si="1"/>
        <v>0</v>
      </c>
    </row>
    <row r="122" spans="1:10" s="272" customFormat="1" ht="15" hidden="1" customHeight="1">
      <c r="A122" s="292" t="s">
        <v>126</v>
      </c>
      <c r="B122" s="284">
        <v>2015</v>
      </c>
      <c r="C122" s="276">
        <v>1367404.1800000002</v>
      </c>
      <c r="D122" s="276">
        <v>261497.14</v>
      </c>
      <c r="E122" s="306" t="s">
        <v>129</v>
      </c>
      <c r="F122" s="276">
        <v>4492.8999999999996</v>
      </c>
      <c r="G122" s="276">
        <v>249.66</v>
      </c>
      <c r="H122" s="306" t="s">
        <v>129</v>
      </c>
      <c r="I122" s="282">
        <v>1633643.88</v>
      </c>
      <c r="J122" s="287">
        <f t="shared" si="1"/>
        <v>0</v>
      </c>
    </row>
    <row r="123" spans="1:10" s="272" customFormat="1" ht="14.85" hidden="1" customHeight="1">
      <c r="A123" s="292" t="s">
        <v>127</v>
      </c>
      <c r="B123" s="284">
        <v>2015</v>
      </c>
      <c r="C123" s="276">
        <v>1355585.51</v>
      </c>
      <c r="D123" s="276">
        <v>261461.7</v>
      </c>
      <c r="E123" s="306" t="s">
        <v>129</v>
      </c>
      <c r="F123" s="276">
        <v>4163.09</v>
      </c>
      <c r="G123" s="276">
        <v>247.38</v>
      </c>
      <c r="H123" s="306" t="str">
        <f>$H$110</f>
        <v>----</v>
      </c>
      <c r="I123" s="282">
        <v>1621457.68</v>
      </c>
      <c r="J123" s="287">
        <f t="shared" si="1"/>
        <v>0</v>
      </c>
    </row>
    <row r="124" spans="1:10" s="294" customFormat="1" ht="14.85" hidden="1" customHeight="1">
      <c r="A124" s="292" t="s">
        <v>128</v>
      </c>
      <c r="B124" s="284">
        <v>2015</v>
      </c>
      <c r="C124" s="281">
        <v>1362610.04</v>
      </c>
      <c r="D124" s="281">
        <v>261613.19999999998</v>
      </c>
      <c r="E124" s="309" t="s">
        <v>129</v>
      </c>
      <c r="F124" s="281">
        <v>3370.1000000000004</v>
      </c>
      <c r="G124" s="281">
        <v>245</v>
      </c>
      <c r="H124" s="309" t="s">
        <v>129</v>
      </c>
      <c r="I124" s="282">
        <v>1627838.3399999999</v>
      </c>
      <c r="J124" s="287">
        <f t="shared" si="1"/>
        <v>0</v>
      </c>
    </row>
    <row r="125" spans="1:10" s="294" customFormat="1" ht="14.85" hidden="1" customHeight="1">
      <c r="A125" s="292"/>
      <c r="B125" s="284">
        <v>2016</v>
      </c>
      <c r="C125" s="310"/>
      <c r="D125" s="310"/>
      <c r="E125" s="313"/>
      <c r="F125" s="310"/>
      <c r="G125" s="310"/>
      <c r="H125" s="313"/>
      <c r="I125" s="314"/>
      <c r="J125" s="287">
        <f t="shared" si="1"/>
        <v>0</v>
      </c>
    </row>
    <row r="126" spans="1:10" s="272" customFormat="1" ht="14.85" hidden="1" customHeight="1">
      <c r="A126" s="292" t="s">
        <v>117</v>
      </c>
      <c r="B126" s="284">
        <v>2016</v>
      </c>
      <c r="C126" s="276">
        <v>1337039.29</v>
      </c>
      <c r="D126" s="276">
        <v>260022.25</v>
      </c>
      <c r="E126" s="306" t="s">
        <v>129</v>
      </c>
      <c r="F126" s="276">
        <v>3521.4100000000003</v>
      </c>
      <c r="G126" s="276">
        <v>239.31</v>
      </c>
      <c r="H126" s="306" t="s">
        <v>129</v>
      </c>
      <c r="I126" s="282">
        <v>1600822.26</v>
      </c>
      <c r="J126" s="287">
        <f t="shared" si="1"/>
        <v>0</v>
      </c>
    </row>
    <row r="127" spans="1:10" s="272" customFormat="1" ht="14.85" hidden="1" customHeight="1">
      <c r="A127" s="292" t="s">
        <v>118</v>
      </c>
      <c r="B127" s="284">
        <v>2015.5384615384601</v>
      </c>
      <c r="C127" s="281">
        <v>1347170.88</v>
      </c>
      <c r="D127" s="281">
        <v>261517.66</v>
      </c>
      <c r="E127" s="307" t="s">
        <v>129</v>
      </c>
      <c r="F127" s="281">
        <v>3752.7999999999997</v>
      </c>
      <c r="G127" s="281">
        <v>239.23</v>
      </c>
      <c r="H127" s="307" t="s">
        <v>129</v>
      </c>
      <c r="I127" s="282">
        <v>1612680.57</v>
      </c>
      <c r="J127" s="287">
        <f t="shared" si="1"/>
        <v>0</v>
      </c>
    </row>
    <row r="128" spans="1:10" s="272" customFormat="1" ht="14.85" customHeight="1">
      <c r="A128" s="292" t="s">
        <v>119</v>
      </c>
      <c r="B128" s="284">
        <v>2015.59120879121</v>
      </c>
      <c r="C128" s="276">
        <v>1373139.83</v>
      </c>
      <c r="D128" s="276">
        <v>265537.09000000003</v>
      </c>
      <c r="E128" s="306" t="s">
        <v>129</v>
      </c>
      <c r="F128" s="276">
        <v>4149.5599999999995</v>
      </c>
      <c r="G128" s="276">
        <v>238</v>
      </c>
      <c r="H128" s="306" t="s">
        <v>129</v>
      </c>
      <c r="I128" s="282">
        <v>1643064.48</v>
      </c>
      <c r="J128" s="287">
        <f t="shared" si="1"/>
        <v>0</v>
      </c>
    </row>
    <row r="129" spans="1:10" s="272" customFormat="1" ht="14.85" hidden="1" customHeight="1">
      <c r="A129" s="292" t="s">
        <v>120</v>
      </c>
      <c r="B129" s="284">
        <v>2015.6439560439601</v>
      </c>
      <c r="C129" s="276">
        <v>1408690.18</v>
      </c>
      <c r="D129" s="276">
        <v>269823.33</v>
      </c>
      <c r="E129" s="306" t="s">
        <v>129</v>
      </c>
      <c r="F129" s="276">
        <v>4344.28</v>
      </c>
      <c r="G129" s="276">
        <v>233.76</v>
      </c>
      <c r="H129" s="306" t="s">
        <v>129</v>
      </c>
      <c r="I129" s="282">
        <v>1683091.55</v>
      </c>
      <c r="J129" s="287">
        <f t="shared" si="1"/>
        <v>0</v>
      </c>
    </row>
    <row r="130" spans="1:10" s="272" customFormat="1" ht="14.85" hidden="1" customHeight="1">
      <c r="A130" s="292" t="s">
        <v>121</v>
      </c>
      <c r="B130" s="284">
        <v>2015.6967032967</v>
      </c>
      <c r="C130" s="276">
        <v>1452566.51</v>
      </c>
      <c r="D130" s="276">
        <v>273680.04000000004</v>
      </c>
      <c r="E130" s="306" t="s">
        <v>129</v>
      </c>
      <c r="F130" s="276">
        <v>4541.17</v>
      </c>
      <c r="G130" s="276">
        <v>230.31</v>
      </c>
      <c r="H130" s="306" t="s">
        <v>129</v>
      </c>
      <c r="I130" s="282">
        <v>1731018.03</v>
      </c>
      <c r="J130" s="287">
        <f t="shared" si="1"/>
        <v>0</v>
      </c>
    </row>
    <row r="131" spans="1:10" s="272" customFormat="1" ht="14.85" hidden="1" customHeight="1">
      <c r="A131" s="292" t="s">
        <v>122</v>
      </c>
      <c r="B131" s="284">
        <v>2015.7494505494501</v>
      </c>
      <c r="C131" s="276">
        <v>1465963.86</v>
      </c>
      <c r="D131" s="276">
        <v>276989.31</v>
      </c>
      <c r="E131" s="306" t="s">
        <v>129</v>
      </c>
      <c r="F131" s="276">
        <v>4620.13</v>
      </c>
      <c r="G131" s="276">
        <v>228.18</v>
      </c>
      <c r="H131" s="306" t="s">
        <v>129</v>
      </c>
      <c r="I131" s="282">
        <v>1747801.48</v>
      </c>
      <c r="J131" s="287">
        <f t="shared" si="1"/>
        <v>0</v>
      </c>
    </row>
    <row r="132" spans="1:10" s="272" customFormat="1" ht="14.85" hidden="1" customHeight="1">
      <c r="A132" s="292" t="s">
        <v>123</v>
      </c>
      <c r="B132" s="284">
        <v>2015.8021978022</v>
      </c>
      <c r="C132" s="276">
        <v>1464524.84</v>
      </c>
      <c r="D132" s="276">
        <v>277581</v>
      </c>
      <c r="E132" s="306" t="s">
        <v>129</v>
      </c>
      <c r="F132" s="276">
        <v>4782.75</v>
      </c>
      <c r="G132" s="276">
        <v>225.04</v>
      </c>
      <c r="H132" s="306" t="s">
        <v>129</v>
      </c>
      <c r="I132" s="282">
        <v>1747113.63</v>
      </c>
      <c r="J132" s="287">
        <f t="shared" si="1"/>
        <v>0</v>
      </c>
    </row>
    <row r="133" spans="1:10" s="272" customFormat="1" ht="14.85" hidden="1" customHeight="1">
      <c r="A133" s="292" t="s">
        <v>124</v>
      </c>
      <c r="B133" s="284">
        <v>2015.8549450549399</v>
      </c>
      <c r="C133" s="276">
        <v>1445397.89</v>
      </c>
      <c r="D133" s="276">
        <v>277009.22000000003</v>
      </c>
      <c r="E133" s="306" t="s">
        <v>129</v>
      </c>
      <c r="F133" s="276">
        <v>4935.8100000000004</v>
      </c>
      <c r="G133" s="276">
        <v>212.18</v>
      </c>
      <c r="H133" s="306" t="s">
        <v>129</v>
      </c>
      <c r="I133" s="282">
        <v>1727555.1</v>
      </c>
      <c r="J133" s="287">
        <f t="shared" si="1"/>
        <v>0</v>
      </c>
    </row>
    <row r="134" spans="1:10" s="272" customFormat="1" ht="14.85" hidden="1" customHeight="1">
      <c r="A134" s="292" t="s">
        <v>125</v>
      </c>
      <c r="B134" s="284">
        <v>2015.90769230769</v>
      </c>
      <c r="C134" s="276">
        <v>1443999.76</v>
      </c>
      <c r="D134" s="276">
        <v>278035.35000000003</v>
      </c>
      <c r="E134" s="306" t="s">
        <v>129</v>
      </c>
      <c r="F134" s="276">
        <v>4787.26</v>
      </c>
      <c r="G134" s="276">
        <v>211.68</v>
      </c>
      <c r="H134" s="306" t="s">
        <v>129</v>
      </c>
      <c r="I134" s="282">
        <v>1727034.05</v>
      </c>
      <c r="J134" s="287">
        <f t="shared" si="1"/>
        <v>0</v>
      </c>
    </row>
    <row r="135" spans="1:10" s="272" customFormat="1" ht="15" hidden="1" customHeight="1">
      <c r="A135" s="292" t="s">
        <v>126</v>
      </c>
      <c r="B135" s="284">
        <v>2015.9604395604399</v>
      </c>
      <c r="C135" s="276">
        <v>1450065</v>
      </c>
      <c r="D135" s="276">
        <v>278787.3</v>
      </c>
      <c r="E135" s="306" t="s">
        <v>129</v>
      </c>
      <c r="F135" s="276">
        <v>4568.1500000000005</v>
      </c>
      <c r="G135" s="276">
        <v>205.5</v>
      </c>
      <c r="H135" s="306" t="s">
        <v>129</v>
      </c>
      <c r="I135" s="282">
        <v>1733625.95</v>
      </c>
      <c r="J135" s="287">
        <f t="shared" si="1"/>
        <v>0</v>
      </c>
    </row>
    <row r="136" spans="1:10" s="272" customFormat="1" ht="14.85" hidden="1" customHeight="1">
      <c r="A136" s="292" t="s">
        <v>127</v>
      </c>
      <c r="B136" s="284">
        <v>2016.01318681319</v>
      </c>
      <c r="C136" s="276">
        <v>1422070.4900000002</v>
      </c>
      <c r="D136" s="276">
        <v>278351.23000000004</v>
      </c>
      <c r="E136" s="306" t="s">
        <v>129</v>
      </c>
      <c r="F136" s="276">
        <v>4297.8999999999996</v>
      </c>
      <c r="G136" s="276">
        <v>201.19</v>
      </c>
      <c r="H136" s="306" t="str">
        <f>$H$110</f>
        <v>----</v>
      </c>
      <c r="I136" s="282">
        <v>1704920.81</v>
      </c>
      <c r="J136" s="287">
        <f t="shared" si="1"/>
        <v>0</v>
      </c>
    </row>
    <row r="137" spans="1:10" s="294" customFormat="1" ht="14.85" hidden="1" customHeight="1">
      <c r="A137" s="292" t="s">
        <v>128</v>
      </c>
      <c r="B137" s="284">
        <v>2016.0659340659299</v>
      </c>
      <c r="C137" s="276">
        <v>1429728.1500000001</v>
      </c>
      <c r="D137" s="276">
        <v>278567.35000000003</v>
      </c>
      <c r="E137" s="306" t="s">
        <v>129</v>
      </c>
      <c r="F137" s="276">
        <v>3363.35</v>
      </c>
      <c r="G137" s="276">
        <v>199.2</v>
      </c>
      <c r="H137" s="306" t="s">
        <v>129</v>
      </c>
      <c r="I137" s="282">
        <v>1711858.05</v>
      </c>
      <c r="J137" s="287">
        <f t="shared" si="1"/>
        <v>0</v>
      </c>
    </row>
    <row r="138" spans="1:10" s="294" customFormat="1" ht="14.85" hidden="1" customHeight="1">
      <c r="A138" s="292"/>
      <c r="B138" s="284">
        <v>2016.11868131868</v>
      </c>
      <c r="C138" s="315"/>
      <c r="D138" s="315"/>
      <c r="E138" s="315"/>
      <c r="F138" s="315"/>
      <c r="G138" s="315"/>
      <c r="H138" s="315"/>
      <c r="I138" s="316"/>
      <c r="J138" s="287">
        <f t="shared" si="1"/>
        <v>0</v>
      </c>
    </row>
    <row r="139" spans="1:10" s="272" customFormat="1" ht="14.85" hidden="1" customHeight="1">
      <c r="A139" s="292" t="s">
        <v>117</v>
      </c>
      <c r="B139" s="284">
        <v>2017</v>
      </c>
      <c r="C139" s="276">
        <v>1406595.04</v>
      </c>
      <c r="D139" s="276">
        <v>277303.52</v>
      </c>
      <c r="E139" s="306" t="s">
        <v>129</v>
      </c>
      <c r="F139" s="276">
        <v>3519.47</v>
      </c>
      <c r="G139" s="276">
        <v>166.47</v>
      </c>
      <c r="H139" s="306" t="s">
        <v>129</v>
      </c>
      <c r="I139" s="282">
        <v>1687584.52</v>
      </c>
      <c r="J139" s="287">
        <f t="shared" si="1"/>
        <v>-2.0000000018626451E-2</v>
      </c>
    </row>
    <row r="140" spans="1:10" s="272" customFormat="1" ht="14.85" hidden="1" customHeight="1">
      <c r="A140" s="292" t="s">
        <v>118</v>
      </c>
      <c r="B140" s="284">
        <v>2017</v>
      </c>
      <c r="C140" s="281">
        <v>1418765.2</v>
      </c>
      <c r="D140" s="281">
        <v>279504.3</v>
      </c>
      <c r="E140" s="307" t="s">
        <v>129</v>
      </c>
      <c r="F140" s="281">
        <v>3815.55</v>
      </c>
      <c r="G140" s="281">
        <v>162.69999999999999</v>
      </c>
      <c r="H140" s="307" t="s">
        <v>129</v>
      </c>
      <c r="I140" s="282">
        <v>1702247.75</v>
      </c>
      <c r="J140" s="287">
        <f t="shared" si="1"/>
        <v>0</v>
      </c>
    </row>
    <row r="141" spans="1:10" s="272" customFormat="1" ht="14.85" customHeight="1">
      <c r="A141" s="292" t="s">
        <v>119</v>
      </c>
      <c r="B141" s="284">
        <v>2017</v>
      </c>
      <c r="C141" s="276">
        <v>1451212.33</v>
      </c>
      <c r="D141" s="276">
        <v>284077.39</v>
      </c>
      <c r="E141" s="306" t="s">
        <v>129</v>
      </c>
      <c r="F141" s="276">
        <v>4269.8599999999997</v>
      </c>
      <c r="G141" s="276">
        <v>160.69</v>
      </c>
      <c r="H141" s="306" t="s">
        <v>129</v>
      </c>
      <c r="I141" s="282">
        <v>1739720.3</v>
      </c>
      <c r="J141" s="287">
        <f t="shared" si="1"/>
        <v>-2.9999999795109034E-2</v>
      </c>
    </row>
    <row r="142" spans="1:10" s="272" customFormat="1" ht="14.85" hidden="1" customHeight="1">
      <c r="A142" s="292" t="s">
        <v>120</v>
      </c>
      <c r="B142" s="284">
        <v>2017</v>
      </c>
      <c r="C142" s="276">
        <v>1503766.7</v>
      </c>
      <c r="D142" s="276">
        <v>289400.15999999997</v>
      </c>
      <c r="E142" s="306" t="s">
        <v>129</v>
      </c>
      <c r="F142" s="276">
        <v>4547.16</v>
      </c>
      <c r="G142" s="276">
        <v>158.16</v>
      </c>
      <c r="H142" s="306" t="s">
        <v>129</v>
      </c>
      <c r="I142" s="282">
        <v>1797872.22</v>
      </c>
      <c r="J142" s="287">
        <f t="shared" si="1"/>
        <v>-4.0000000270083547E-2</v>
      </c>
    </row>
    <row r="143" spans="1:10" s="272" customFormat="1" ht="14.85" hidden="1" customHeight="1">
      <c r="A143" s="292" t="s">
        <v>121</v>
      </c>
      <c r="B143" s="284">
        <v>2017</v>
      </c>
      <c r="C143" s="276">
        <v>1562599.81</v>
      </c>
      <c r="D143" s="276">
        <v>294174</v>
      </c>
      <c r="E143" s="306" t="s">
        <v>129</v>
      </c>
      <c r="F143" s="276">
        <v>4667.7700000000004</v>
      </c>
      <c r="G143" s="276">
        <v>149.63</v>
      </c>
      <c r="H143" s="306" t="s">
        <v>129</v>
      </c>
      <c r="I143" s="282">
        <v>1861591.22</v>
      </c>
      <c r="J143" s="287">
        <f t="shared" si="1"/>
        <v>-1.0000000009313226E-2</v>
      </c>
    </row>
    <row r="144" spans="1:10" s="272" customFormat="1" ht="14.85" hidden="1" customHeight="1">
      <c r="A144" s="292" t="s">
        <v>122</v>
      </c>
      <c r="B144" s="284">
        <v>2017</v>
      </c>
      <c r="C144" s="276">
        <v>1572877.22</v>
      </c>
      <c r="D144" s="276">
        <v>297600.81</v>
      </c>
      <c r="E144" s="306" t="s">
        <v>129</v>
      </c>
      <c r="F144" s="276">
        <v>4788.8999999999996</v>
      </c>
      <c r="G144" s="276">
        <v>146.4</v>
      </c>
      <c r="H144" s="306" t="s">
        <v>129</v>
      </c>
      <c r="I144" s="282">
        <v>1875413.36</v>
      </c>
      <c r="J144" s="287">
        <f t="shared" si="1"/>
        <v>-3.0000000260770321E-2</v>
      </c>
    </row>
    <row r="145" spans="1:10" s="272" customFormat="1" ht="14.85" hidden="1" customHeight="1">
      <c r="A145" s="292" t="s">
        <v>123</v>
      </c>
      <c r="B145" s="284">
        <v>2017</v>
      </c>
      <c r="C145" s="276">
        <v>1567066.85</v>
      </c>
      <c r="D145" s="276">
        <v>298184.46999999997</v>
      </c>
      <c r="E145" s="306" t="s">
        <v>129</v>
      </c>
      <c r="F145" s="276">
        <v>4995.42</v>
      </c>
      <c r="G145" s="276">
        <v>150.19</v>
      </c>
      <c r="H145" s="306" t="s">
        <v>129</v>
      </c>
      <c r="I145" s="282">
        <v>1870396.95</v>
      </c>
      <c r="J145" s="287">
        <f t="shared" si="1"/>
        <v>-2.0000000018626451E-2</v>
      </c>
    </row>
    <row r="146" spans="1:10" s="272" customFormat="1" ht="14.85" hidden="1" customHeight="1">
      <c r="A146" s="292" t="s">
        <v>124</v>
      </c>
      <c r="B146" s="284">
        <v>2017</v>
      </c>
      <c r="C146" s="276">
        <v>1545358.6199999999</v>
      </c>
      <c r="D146" s="276">
        <v>297751.77</v>
      </c>
      <c r="E146" s="306" t="s">
        <v>129</v>
      </c>
      <c r="F146" s="276">
        <v>5070.95</v>
      </c>
      <c r="G146" s="276">
        <v>147.18</v>
      </c>
      <c r="H146" s="306" t="s">
        <v>129</v>
      </c>
      <c r="I146" s="282">
        <v>1848328.54</v>
      </c>
      <c r="J146" s="287">
        <f t="shared" ref="J146:J177" si="2">SUM(C146:H146)-I146</f>
        <v>-2.0000000251457095E-2</v>
      </c>
    </row>
    <row r="147" spans="1:10" s="272" customFormat="1" ht="14.85" hidden="1" customHeight="1">
      <c r="A147" s="292" t="s">
        <v>125</v>
      </c>
      <c r="B147" s="284">
        <v>2017</v>
      </c>
      <c r="C147" s="276">
        <v>1548399.7399999998</v>
      </c>
      <c r="D147" s="276">
        <v>299596.09000000003</v>
      </c>
      <c r="E147" s="306" t="s">
        <v>129</v>
      </c>
      <c r="F147" s="276">
        <v>4972</v>
      </c>
      <c r="G147" s="276">
        <v>139.85</v>
      </c>
      <c r="H147" s="306" t="s">
        <v>129</v>
      </c>
      <c r="I147" s="282">
        <v>1853107.71</v>
      </c>
      <c r="J147" s="287">
        <f t="shared" si="2"/>
        <v>-3.0000000027939677E-2</v>
      </c>
    </row>
    <row r="148" spans="1:10" s="272" customFormat="1" ht="15" hidden="1" customHeight="1">
      <c r="A148" s="292" t="s">
        <v>126</v>
      </c>
      <c r="B148" s="284">
        <v>2017</v>
      </c>
      <c r="C148" s="276">
        <v>1544931.4600000002</v>
      </c>
      <c r="D148" s="276">
        <v>301218.14</v>
      </c>
      <c r="E148" s="306" t="s">
        <v>129</v>
      </c>
      <c r="F148" s="276">
        <v>4728.09</v>
      </c>
      <c r="G148" s="276">
        <v>136.22999999999999</v>
      </c>
      <c r="H148" s="306" t="s">
        <v>129</v>
      </c>
      <c r="I148" s="282">
        <v>1851013.95</v>
      </c>
      <c r="J148" s="287">
        <f t="shared" si="2"/>
        <v>-2.9999999795109034E-2</v>
      </c>
    </row>
    <row r="149" spans="1:10" s="272" customFormat="1" ht="14.85" hidden="1" customHeight="1">
      <c r="A149" s="292" t="s">
        <v>127</v>
      </c>
      <c r="B149" s="284">
        <v>2017</v>
      </c>
      <c r="C149" s="276">
        <v>1531208.08</v>
      </c>
      <c r="D149" s="276">
        <v>300752.19</v>
      </c>
      <c r="E149" s="306" t="s">
        <v>129</v>
      </c>
      <c r="F149" s="276">
        <v>4402.28</v>
      </c>
      <c r="G149" s="276">
        <v>135.38</v>
      </c>
      <c r="H149" s="306" t="s">
        <v>129</v>
      </c>
      <c r="I149" s="282">
        <v>1836497.95</v>
      </c>
      <c r="J149" s="287">
        <f t="shared" si="2"/>
        <v>-2.0000000018626451E-2</v>
      </c>
    </row>
    <row r="150" spans="1:10" s="294" customFormat="1" ht="14.85" hidden="1" customHeight="1">
      <c r="A150" s="292" t="s">
        <v>128</v>
      </c>
      <c r="B150" s="284">
        <v>2017</v>
      </c>
      <c r="C150" s="276">
        <v>1533825</v>
      </c>
      <c r="D150" s="276">
        <v>300303</v>
      </c>
      <c r="E150" s="306" t="s">
        <v>129</v>
      </c>
      <c r="F150" s="276">
        <v>3637</v>
      </c>
      <c r="G150" s="276">
        <v>135</v>
      </c>
      <c r="H150" s="306" t="s">
        <v>129</v>
      </c>
      <c r="I150" s="282">
        <v>1837901</v>
      </c>
      <c r="J150" s="287">
        <f t="shared" si="2"/>
        <v>-1</v>
      </c>
    </row>
    <row r="151" spans="1:10" s="294" customFormat="1" ht="14.85" customHeight="1">
      <c r="A151" s="292"/>
      <c r="B151" s="317">
        <v>2018</v>
      </c>
      <c r="C151" s="310"/>
      <c r="D151" s="310"/>
      <c r="E151" s="313"/>
      <c r="F151" s="310"/>
      <c r="G151" s="310"/>
      <c r="H151" s="313"/>
      <c r="I151" s="318"/>
      <c r="J151" s="287">
        <f t="shared" si="2"/>
        <v>0</v>
      </c>
    </row>
    <row r="152" spans="1:10" s="272" customFormat="1" ht="14.85" customHeight="1">
      <c r="A152" s="292" t="s">
        <v>117</v>
      </c>
      <c r="B152" s="319" t="s">
        <v>130</v>
      </c>
      <c r="C152" s="320">
        <v>1511311</v>
      </c>
      <c r="D152" s="320">
        <v>300123</v>
      </c>
      <c r="E152" s="321" t="s">
        <v>129</v>
      </c>
      <c r="F152" s="320">
        <v>3524</v>
      </c>
      <c r="G152" s="320">
        <v>133</v>
      </c>
      <c r="H152" s="321" t="s">
        <v>129</v>
      </c>
      <c r="I152" s="322">
        <v>1815092</v>
      </c>
      <c r="J152" s="287">
        <f t="shared" ref="J152:J164" si="3">SUM(C152:H152)-I152</f>
        <v>-1</v>
      </c>
    </row>
    <row r="153" spans="1:10" s="272" customFormat="1" ht="14.85" customHeight="1">
      <c r="A153" s="292" t="s">
        <v>118</v>
      </c>
      <c r="B153" s="319" t="s">
        <v>131</v>
      </c>
      <c r="C153" s="320">
        <v>1527931</v>
      </c>
      <c r="D153" s="320">
        <v>304318</v>
      </c>
      <c r="E153" s="321" t="s">
        <v>129</v>
      </c>
      <c r="F153" s="320">
        <v>3793</v>
      </c>
      <c r="G153" s="320">
        <v>131</v>
      </c>
      <c r="H153" s="321" t="s">
        <v>129</v>
      </c>
      <c r="I153" s="322">
        <v>1836173.45</v>
      </c>
      <c r="J153" s="287">
        <f t="shared" si="3"/>
        <v>-0.44999999995343387</v>
      </c>
    </row>
    <row r="154" spans="1:10" s="272" customFormat="1" ht="14.85" customHeight="1">
      <c r="A154" s="292" t="s">
        <v>119</v>
      </c>
      <c r="B154" s="280" t="s">
        <v>132</v>
      </c>
      <c r="C154" s="281">
        <v>1559711.55</v>
      </c>
      <c r="D154" s="281">
        <v>309770.59999999998</v>
      </c>
      <c r="E154" s="307" t="s">
        <v>129</v>
      </c>
      <c r="F154" s="281">
        <v>4210.1499999999996</v>
      </c>
      <c r="G154" s="281">
        <v>120.55</v>
      </c>
      <c r="H154" s="307" t="s">
        <v>129</v>
      </c>
      <c r="I154" s="282">
        <v>1873812.85</v>
      </c>
      <c r="J154" s="287">
        <f t="shared" si="3"/>
        <v>0</v>
      </c>
    </row>
    <row r="155" spans="1:10" s="272" customFormat="1" ht="14.85" customHeight="1">
      <c r="A155" s="292" t="s">
        <v>120</v>
      </c>
      <c r="B155" s="319" t="s">
        <v>133</v>
      </c>
      <c r="C155" s="320">
        <v>1610494</v>
      </c>
      <c r="D155" s="320">
        <v>315447</v>
      </c>
      <c r="E155" s="321" t="s">
        <v>129</v>
      </c>
      <c r="F155" s="320">
        <v>4566</v>
      </c>
      <c r="G155" s="320">
        <v>116</v>
      </c>
      <c r="H155" s="321" t="s">
        <v>129</v>
      </c>
      <c r="I155" s="322">
        <v>1930622</v>
      </c>
      <c r="J155" s="287">
        <f t="shared" si="3"/>
        <v>1</v>
      </c>
    </row>
    <row r="156" spans="1:10" s="272" customFormat="1" ht="14.85" customHeight="1">
      <c r="A156" s="292" t="s">
        <v>121</v>
      </c>
      <c r="B156" s="319" t="s">
        <v>134</v>
      </c>
      <c r="C156" s="320">
        <v>1679106.17</v>
      </c>
      <c r="D156" s="320">
        <v>320166.95</v>
      </c>
      <c r="E156" s="321" t="s">
        <v>129</v>
      </c>
      <c r="F156" s="320">
        <v>4671.95</v>
      </c>
      <c r="G156" s="320">
        <v>116.45</v>
      </c>
      <c r="H156" s="321" t="s">
        <v>129</v>
      </c>
      <c r="I156" s="322">
        <v>2004061.54</v>
      </c>
      <c r="J156" s="287">
        <f t="shared" si="3"/>
        <v>-2.0000000251457095E-2</v>
      </c>
    </row>
    <row r="157" spans="1:10" s="272" customFormat="1" ht="14.85" customHeight="1">
      <c r="A157" s="292" t="s">
        <v>122</v>
      </c>
      <c r="B157" s="319" t="s">
        <v>135</v>
      </c>
      <c r="C157" s="320">
        <v>1697734</v>
      </c>
      <c r="D157" s="320">
        <v>323848</v>
      </c>
      <c r="E157" s="321" t="s">
        <v>129</v>
      </c>
      <c r="F157" s="320">
        <v>4864</v>
      </c>
      <c r="G157" s="320">
        <v>113</v>
      </c>
      <c r="H157" s="321" t="s">
        <v>129</v>
      </c>
      <c r="I157" s="322">
        <v>2026559</v>
      </c>
      <c r="J157" s="287">
        <f t="shared" si="3"/>
        <v>0</v>
      </c>
    </row>
    <row r="158" spans="1:10" s="272" customFormat="1" ht="14.85" customHeight="1">
      <c r="A158" s="292" t="s">
        <v>123</v>
      </c>
      <c r="B158" s="319" t="s">
        <v>136</v>
      </c>
      <c r="C158" s="320">
        <v>1690762</v>
      </c>
      <c r="D158" s="320">
        <v>324471</v>
      </c>
      <c r="E158" s="321" t="s">
        <v>129</v>
      </c>
      <c r="F158" s="320">
        <v>5104</v>
      </c>
      <c r="G158" s="320">
        <v>93</v>
      </c>
      <c r="H158" s="321" t="s">
        <v>129</v>
      </c>
      <c r="I158" s="322">
        <v>2020429.62</v>
      </c>
      <c r="J158" s="287">
        <f t="shared" si="3"/>
        <v>0.37999999988824129</v>
      </c>
    </row>
    <row r="159" spans="1:10" s="272" customFormat="1" ht="14.85" customHeight="1">
      <c r="A159" s="292" t="s">
        <v>124</v>
      </c>
      <c r="B159" s="319" t="s">
        <v>137</v>
      </c>
      <c r="C159" s="320">
        <v>1658595.76</v>
      </c>
      <c r="D159" s="320">
        <v>323507.36</v>
      </c>
      <c r="E159" s="321" t="s">
        <v>129</v>
      </c>
      <c r="F159" s="320">
        <v>5013.72</v>
      </c>
      <c r="G159" s="320">
        <v>90.54</v>
      </c>
      <c r="H159" s="321" t="s">
        <v>129</v>
      </c>
      <c r="I159" s="322">
        <v>1987207.4</v>
      </c>
      <c r="J159" s="287">
        <f t="shared" si="3"/>
        <v>-1.9999999785795808E-2</v>
      </c>
    </row>
    <row r="160" spans="1:10" s="272" customFormat="1" ht="14.85" customHeight="1">
      <c r="A160" s="292" t="s">
        <v>125</v>
      </c>
      <c r="B160" s="319" t="s">
        <v>138</v>
      </c>
      <c r="C160" s="320">
        <v>1663616.7999999998</v>
      </c>
      <c r="D160" s="320">
        <v>324637.05</v>
      </c>
      <c r="E160" s="321" t="s">
        <v>129</v>
      </c>
      <c r="F160" s="320">
        <v>4867.3500000000004</v>
      </c>
      <c r="G160" s="320">
        <v>88.4</v>
      </c>
      <c r="H160" s="321" t="s">
        <v>129</v>
      </c>
      <c r="I160" s="322">
        <v>1993209.6</v>
      </c>
      <c r="J160" s="287">
        <f t="shared" si="3"/>
        <v>0</v>
      </c>
    </row>
    <row r="161" spans="1:11" s="272" customFormat="1" ht="15" customHeight="1">
      <c r="A161" s="292" t="s">
        <v>126</v>
      </c>
      <c r="B161" s="319" t="s">
        <v>139</v>
      </c>
      <c r="C161" s="320">
        <v>1679275</v>
      </c>
      <c r="D161" s="320">
        <v>326529</v>
      </c>
      <c r="E161" s="321" t="s">
        <v>129</v>
      </c>
      <c r="F161" s="320">
        <v>4754</v>
      </c>
      <c r="G161" s="320">
        <v>76</v>
      </c>
      <c r="H161" s="321" t="s">
        <v>129</v>
      </c>
      <c r="I161" s="322">
        <v>2010634</v>
      </c>
      <c r="J161" s="287">
        <f t="shared" si="3"/>
        <v>0</v>
      </c>
    </row>
    <row r="162" spans="1:11" s="272" customFormat="1" ht="14.85" customHeight="1">
      <c r="A162" s="292" t="s">
        <v>127</v>
      </c>
      <c r="B162" s="319" t="s">
        <v>140</v>
      </c>
      <c r="C162" s="320">
        <v>1650745</v>
      </c>
      <c r="D162" s="320">
        <v>325856</v>
      </c>
      <c r="E162" s="321" t="s">
        <v>129</v>
      </c>
      <c r="F162" s="320">
        <v>4410</v>
      </c>
      <c r="G162" s="320">
        <v>69</v>
      </c>
      <c r="H162" s="321" t="s">
        <v>129</v>
      </c>
      <c r="I162" s="322">
        <v>1981080</v>
      </c>
      <c r="J162" s="287">
        <f t="shared" si="3"/>
        <v>0</v>
      </c>
    </row>
    <row r="163" spans="1:11" s="294" customFormat="1" ht="14.85" customHeight="1">
      <c r="A163" s="292" t="s">
        <v>128</v>
      </c>
      <c r="B163" s="319" t="s">
        <v>141</v>
      </c>
      <c r="C163" s="320">
        <v>1662671</v>
      </c>
      <c r="D163" s="320">
        <v>326376</v>
      </c>
      <c r="E163" s="321" t="s">
        <v>129</v>
      </c>
      <c r="F163" s="320">
        <v>3735</v>
      </c>
      <c r="G163" s="320">
        <v>68</v>
      </c>
      <c r="H163" s="321" t="s">
        <v>129</v>
      </c>
      <c r="I163" s="322">
        <v>1992849</v>
      </c>
      <c r="J163" s="287">
        <f t="shared" si="3"/>
        <v>1</v>
      </c>
    </row>
    <row r="164" spans="1:11" s="294" customFormat="1" ht="14.85" customHeight="1">
      <c r="A164" s="292"/>
      <c r="B164" s="317">
        <v>2019</v>
      </c>
      <c r="C164" s="310"/>
      <c r="D164" s="310"/>
      <c r="E164" s="313"/>
      <c r="F164" s="310"/>
      <c r="G164" s="310"/>
      <c r="H164" s="313"/>
      <c r="I164" s="318"/>
      <c r="J164" s="287">
        <f t="shared" si="3"/>
        <v>0</v>
      </c>
    </row>
    <row r="165" spans="1:11" s="272" customFormat="1" ht="14.85" customHeight="1">
      <c r="A165" s="292" t="s">
        <v>117</v>
      </c>
      <c r="B165" s="319" t="s">
        <v>130</v>
      </c>
      <c r="C165" s="320">
        <v>1638323</v>
      </c>
      <c r="D165" s="320">
        <v>324702</v>
      </c>
      <c r="E165" s="321" t="s">
        <v>129</v>
      </c>
      <c r="F165" s="320">
        <v>3610</v>
      </c>
      <c r="G165" s="320">
        <v>65</v>
      </c>
      <c r="H165" s="321" t="s">
        <v>129</v>
      </c>
      <c r="I165" s="322">
        <v>1966699</v>
      </c>
      <c r="J165" s="287">
        <f t="shared" si="2"/>
        <v>1</v>
      </c>
    </row>
    <row r="166" spans="1:11" s="272" customFormat="1" ht="14.85" customHeight="1">
      <c r="A166" s="292" t="s">
        <v>118</v>
      </c>
      <c r="B166" s="319" t="s">
        <v>131</v>
      </c>
      <c r="C166" s="320">
        <v>1654075</v>
      </c>
      <c r="D166" s="320">
        <v>327282</v>
      </c>
      <c r="E166" s="321" t="s">
        <v>129</v>
      </c>
      <c r="F166" s="320">
        <v>3861</v>
      </c>
      <c r="G166" s="320">
        <v>62</v>
      </c>
      <c r="H166" s="321" t="s">
        <v>129</v>
      </c>
      <c r="I166" s="322">
        <v>1985279.7</v>
      </c>
      <c r="J166" s="287">
        <f t="shared" si="2"/>
        <v>0.30000000004656613</v>
      </c>
    </row>
    <row r="167" spans="1:11" s="272" customFormat="1" ht="14.85" customHeight="1">
      <c r="A167" s="292" t="s">
        <v>119</v>
      </c>
      <c r="B167" s="280" t="s">
        <v>132</v>
      </c>
      <c r="C167" s="281">
        <v>1690470</v>
      </c>
      <c r="D167" s="281">
        <v>332096</v>
      </c>
      <c r="E167" s="307" t="s">
        <v>129</v>
      </c>
      <c r="F167" s="281">
        <v>4329</v>
      </c>
      <c r="G167" s="281">
        <v>62</v>
      </c>
      <c r="H167" s="307" t="s">
        <v>129</v>
      </c>
      <c r="I167" s="282">
        <v>2026957</v>
      </c>
      <c r="J167" s="287">
        <f t="shared" si="2"/>
        <v>0</v>
      </c>
    </row>
    <row r="168" spans="1:11" s="272" customFormat="1" ht="14.85" customHeight="1">
      <c r="A168" s="292" t="s">
        <v>120</v>
      </c>
      <c r="B168" s="319" t="s">
        <v>133</v>
      </c>
      <c r="C168" s="320">
        <v>1745321.8</v>
      </c>
      <c r="D168" s="320">
        <v>336456</v>
      </c>
      <c r="E168" s="321" t="s">
        <v>129</v>
      </c>
      <c r="F168" s="320">
        <v>4558.55</v>
      </c>
      <c r="G168" s="320">
        <v>63.45</v>
      </c>
      <c r="H168" s="321" t="s">
        <v>129</v>
      </c>
      <c r="I168" s="322">
        <v>2086399.8</v>
      </c>
      <c r="J168" s="287">
        <f t="shared" si="2"/>
        <v>0</v>
      </c>
    </row>
    <row r="169" spans="1:11" s="272" customFormat="1" ht="14.85" customHeight="1">
      <c r="A169" s="292" t="s">
        <v>121</v>
      </c>
      <c r="B169" s="319" t="s">
        <v>134</v>
      </c>
      <c r="C169" s="320">
        <v>1811029.1199999999</v>
      </c>
      <c r="D169" s="320">
        <v>339375.72</v>
      </c>
      <c r="E169" s="321" t="s">
        <v>129</v>
      </c>
      <c r="F169" s="320">
        <v>4682.3599999999997</v>
      </c>
      <c r="G169" s="320">
        <v>61.45</v>
      </c>
      <c r="H169" s="321" t="s">
        <v>129</v>
      </c>
      <c r="I169" s="322">
        <v>2155148.6800000002</v>
      </c>
      <c r="J169" s="287">
        <f t="shared" si="2"/>
        <v>-3.0000000260770321E-2</v>
      </c>
      <c r="K169" s="323"/>
    </row>
    <row r="170" spans="1:11" s="272" customFormat="1" ht="14.85" customHeight="1">
      <c r="A170" s="292" t="s">
        <v>122</v>
      </c>
      <c r="B170" s="319" t="s">
        <v>135</v>
      </c>
      <c r="C170" s="320">
        <v>1830668.0499999998</v>
      </c>
      <c r="D170" s="320">
        <v>342595.85</v>
      </c>
      <c r="E170" s="321" t="s">
        <v>129</v>
      </c>
      <c r="F170" s="320">
        <v>4947.6499999999996</v>
      </c>
      <c r="G170" s="320">
        <v>57.55</v>
      </c>
      <c r="H170" s="321" t="s">
        <v>129</v>
      </c>
      <c r="I170" s="322">
        <v>2178269.1</v>
      </c>
      <c r="J170" s="287">
        <f t="shared" si="2"/>
        <v>0</v>
      </c>
    </row>
    <row r="171" spans="1:11" s="272" customFormat="1" ht="14.85" customHeight="1">
      <c r="A171" s="292" t="s">
        <v>123</v>
      </c>
      <c r="B171" s="319" t="s">
        <v>136</v>
      </c>
      <c r="C171" s="320">
        <v>1822125.9000000001</v>
      </c>
      <c r="D171" s="320">
        <v>343033.21</v>
      </c>
      <c r="E171" s="321" t="s">
        <v>129</v>
      </c>
      <c r="F171" s="320">
        <v>5154.95</v>
      </c>
      <c r="G171" s="320">
        <v>53.78</v>
      </c>
      <c r="H171" s="321" t="s">
        <v>129</v>
      </c>
      <c r="I171" s="322">
        <v>2170367.86</v>
      </c>
      <c r="J171" s="287">
        <f t="shared" si="2"/>
        <v>-1.9999999552965164E-2</v>
      </c>
    </row>
    <row r="172" spans="1:11" s="272" customFormat="1" ht="14.85" customHeight="1">
      <c r="A172" s="292" t="s">
        <v>124</v>
      </c>
      <c r="B172" s="319" t="s">
        <v>137</v>
      </c>
      <c r="C172" s="320">
        <v>1786137.56</v>
      </c>
      <c r="D172" s="320">
        <v>341541.09</v>
      </c>
      <c r="E172" s="321" t="s">
        <v>129</v>
      </c>
      <c r="F172" s="320">
        <v>5175.1400000000003</v>
      </c>
      <c r="G172" s="320">
        <v>52.66</v>
      </c>
      <c r="H172" s="321" t="s">
        <v>129</v>
      </c>
      <c r="I172" s="322">
        <v>2132906.4700000002</v>
      </c>
      <c r="J172" s="287">
        <f t="shared" si="2"/>
        <v>-2.0000000018626451E-2</v>
      </c>
    </row>
    <row r="173" spans="1:11" s="272" customFormat="1" ht="14.85" customHeight="1">
      <c r="A173" s="292" t="s">
        <v>125</v>
      </c>
      <c r="B173" s="319" t="s">
        <v>138</v>
      </c>
      <c r="C173" s="320">
        <v>1796488.27</v>
      </c>
      <c r="D173" s="320">
        <v>343658.14</v>
      </c>
      <c r="E173" s="321" t="s">
        <v>129</v>
      </c>
      <c r="F173" s="320">
        <v>5064.8500000000004</v>
      </c>
      <c r="G173" s="320">
        <v>51.47</v>
      </c>
      <c r="H173" s="321" t="s">
        <v>129</v>
      </c>
      <c r="I173" s="322">
        <v>2145262.7599999998</v>
      </c>
      <c r="J173" s="287">
        <f t="shared" si="2"/>
        <v>-2.9999999329447746E-2</v>
      </c>
    </row>
    <row r="174" spans="1:11" s="272" customFormat="1" ht="15" customHeight="1">
      <c r="A174" s="292" t="s">
        <v>126</v>
      </c>
      <c r="B174" s="319" t="s">
        <v>139</v>
      </c>
      <c r="C174" s="320">
        <v>1798918</v>
      </c>
      <c r="D174" s="320">
        <v>345944</v>
      </c>
      <c r="E174" s="321" t="s">
        <v>129</v>
      </c>
      <c r="F174" s="320">
        <v>4859</v>
      </c>
      <c r="G174" s="320">
        <v>50</v>
      </c>
      <c r="H174" s="321" t="s">
        <v>129</v>
      </c>
      <c r="I174" s="322">
        <v>2149771</v>
      </c>
      <c r="J174" s="287">
        <f t="shared" si="2"/>
        <v>0</v>
      </c>
    </row>
    <row r="175" spans="1:11" s="272" customFormat="1" ht="14.85" customHeight="1">
      <c r="A175" s="292" t="s">
        <v>127</v>
      </c>
      <c r="B175" s="319" t="s">
        <v>140</v>
      </c>
      <c r="C175" s="320">
        <v>1773130.2</v>
      </c>
      <c r="D175" s="320">
        <v>345791.95</v>
      </c>
      <c r="E175" s="321" t="s">
        <v>129</v>
      </c>
      <c r="F175" s="320">
        <v>4490.8</v>
      </c>
      <c r="G175" s="320">
        <v>41.25</v>
      </c>
      <c r="H175" s="321" t="s">
        <v>129</v>
      </c>
      <c r="I175" s="322">
        <v>2123454.2000000002</v>
      </c>
      <c r="J175" s="287">
        <f t="shared" si="2"/>
        <v>0</v>
      </c>
    </row>
    <row r="176" spans="1:11" s="294" customFormat="1" ht="14.85" customHeight="1">
      <c r="A176" s="292" t="s">
        <v>128</v>
      </c>
      <c r="B176" s="319" t="s">
        <v>141</v>
      </c>
      <c r="C176" s="320">
        <v>1774759.32</v>
      </c>
      <c r="D176" s="320">
        <v>346375.05</v>
      </c>
      <c r="E176" s="321" t="s">
        <v>129</v>
      </c>
      <c r="F176" s="320">
        <v>3806.38</v>
      </c>
      <c r="G176" s="320">
        <v>40.72</v>
      </c>
      <c r="H176" s="321" t="s">
        <v>129</v>
      </c>
      <c r="I176" s="322">
        <v>2124981.5</v>
      </c>
      <c r="J176" s="287">
        <f t="shared" si="2"/>
        <v>-2.9999999795109034E-2</v>
      </c>
    </row>
    <row r="177" spans="1:11" s="294" customFormat="1" ht="14.85" customHeight="1">
      <c r="A177" s="292"/>
      <c r="B177" s="317">
        <v>2020</v>
      </c>
      <c r="C177" s="310"/>
      <c r="D177" s="310"/>
      <c r="E177" s="313"/>
      <c r="F177" s="310"/>
      <c r="G177" s="310"/>
      <c r="H177" s="313"/>
      <c r="I177" s="318"/>
      <c r="J177" s="287">
        <f t="shared" si="2"/>
        <v>0</v>
      </c>
    </row>
    <row r="178" spans="1:11" s="272" customFormat="1" ht="14.85" customHeight="1">
      <c r="A178" s="292" t="s">
        <v>117</v>
      </c>
      <c r="B178" s="324" t="s">
        <v>130</v>
      </c>
      <c r="C178" s="325">
        <v>1741155.42</v>
      </c>
      <c r="D178" s="325">
        <v>345535.47</v>
      </c>
      <c r="E178" s="326" t="s">
        <v>129</v>
      </c>
      <c r="F178" s="325">
        <v>3708.71</v>
      </c>
      <c r="G178" s="325">
        <v>40</v>
      </c>
      <c r="H178" s="326" t="s">
        <v>129</v>
      </c>
      <c r="I178" s="327">
        <v>2090439.61</v>
      </c>
      <c r="J178" s="287">
        <f t="shared" ref="J178:J189" si="4">SUM(C178:H178)-I178</f>
        <v>-1.0000000242143869E-2</v>
      </c>
    </row>
    <row r="179" spans="1:11" s="272" customFormat="1" ht="14.85" customHeight="1">
      <c r="A179" s="292" t="s">
        <v>118</v>
      </c>
      <c r="B179" s="319" t="s">
        <v>131</v>
      </c>
      <c r="C179" s="320">
        <v>1764735.4500000002</v>
      </c>
      <c r="D179" s="320">
        <v>348917.7</v>
      </c>
      <c r="E179" s="321" t="s">
        <v>129</v>
      </c>
      <c r="F179" s="320">
        <v>3960.7</v>
      </c>
      <c r="G179" s="320">
        <v>40</v>
      </c>
      <c r="H179" s="321" t="s">
        <v>129</v>
      </c>
      <c r="I179" s="322">
        <v>2117653.85</v>
      </c>
      <c r="J179" s="287">
        <f t="shared" si="4"/>
        <v>0</v>
      </c>
    </row>
    <row r="180" spans="1:11" s="272" customFormat="1" ht="14.85" customHeight="1">
      <c r="A180" s="292" t="s">
        <v>119</v>
      </c>
      <c r="B180" s="280" t="s">
        <v>132</v>
      </c>
      <c r="C180" s="281">
        <v>1722010.72</v>
      </c>
      <c r="D180" s="281">
        <v>347583.58</v>
      </c>
      <c r="E180" s="321" t="s">
        <v>129</v>
      </c>
      <c r="F180" s="281">
        <v>4296.03</v>
      </c>
      <c r="G180" s="281">
        <v>39</v>
      </c>
      <c r="H180" s="307"/>
      <c r="I180" s="282">
        <v>2073929.36</v>
      </c>
      <c r="J180" s="287">
        <f t="shared" si="4"/>
        <v>-3.0000000027939677E-2</v>
      </c>
    </row>
    <row r="181" spans="1:11" s="272" customFormat="1" ht="14.85" hidden="1" customHeight="1">
      <c r="A181" s="292" t="s">
        <v>120</v>
      </c>
      <c r="B181" s="319" t="s">
        <v>133</v>
      </c>
      <c r="C181" s="320"/>
      <c r="D181" s="320"/>
      <c r="E181" s="321"/>
      <c r="F181" s="320"/>
      <c r="G181" s="320"/>
      <c r="H181" s="321"/>
      <c r="I181" s="322"/>
      <c r="J181" s="287">
        <f t="shared" si="4"/>
        <v>0</v>
      </c>
    </row>
    <row r="182" spans="1:11" s="272" customFormat="1" ht="14.85" hidden="1" customHeight="1">
      <c r="A182" s="292" t="s">
        <v>121</v>
      </c>
      <c r="B182" s="319" t="s">
        <v>134</v>
      </c>
      <c r="C182" s="320"/>
      <c r="D182" s="320"/>
      <c r="E182" s="321"/>
      <c r="F182" s="320"/>
      <c r="G182" s="320"/>
      <c r="H182" s="321"/>
      <c r="I182" s="322"/>
      <c r="J182" s="287">
        <f t="shared" si="4"/>
        <v>0</v>
      </c>
      <c r="K182" s="323"/>
    </row>
    <row r="183" spans="1:11" s="272" customFormat="1" ht="14.85" hidden="1" customHeight="1">
      <c r="A183" s="292" t="s">
        <v>122</v>
      </c>
      <c r="B183" s="319" t="s">
        <v>135</v>
      </c>
      <c r="C183" s="320"/>
      <c r="D183" s="320"/>
      <c r="E183" s="321"/>
      <c r="F183" s="320"/>
      <c r="G183" s="320"/>
      <c r="H183" s="321"/>
      <c r="I183" s="322"/>
      <c r="J183" s="287">
        <f t="shared" si="4"/>
        <v>0</v>
      </c>
    </row>
    <row r="184" spans="1:11" s="272" customFormat="1" ht="14.85" hidden="1" customHeight="1">
      <c r="A184" s="292" t="s">
        <v>123</v>
      </c>
      <c r="B184" s="319" t="s">
        <v>136</v>
      </c>
      <c r="C184" s="320"/>
      <c r="D184" s="320"/>
      <c r="E184" s="321"/>
      <c r="F184" s="320"/>
      <c r="G184" s="320"/>
      <c r="H184" s="321"/>
      <c r="I184" s="322"/>
      <c r="J184" s="287">
        <f t="shared" si="4"/>
        <v>0</v>
      </c>
    </row>
    <row r="185" spans="1:11" s="272" customFormat="1" ht="14.85" hidden="1" customHeight="1">
      <c r="A185" s="292" t="s">
        <v>124</v>
      </c>
      <c r="B185" s="319" t="s">
        <v>137</v>
      </c>
      <c r="C185" s="320"/>
      <c r="D185" s="320"/>
      <c r="E185" s="321"/>
      <c r="F185" s="320"/>
      <c r="G185" s="320"/>
      <c r="H185" s="321"/>
      <c r="I185" s="322"/>
      <c r="J185" s="287">
        <f t="shared" si="4"/>
        <v>0</v>
      </c>
    </row>
    <row r="186" spans="1:11" s="272" customFormat="1" ht="14.85" hidden="1" customHeight="1">
      <c r="A186" s="292" t="s">
        <v>125</v>
      </c>
      <c r="B186" s="319" t="s">
        <v>138</v>
      </c>
      <c r="C186" s="320"/>
      <c r="D186" s="320"/>
      <c r="E186" s="321"/>
      <c r="F186" s="320"/>
      <c r="G186" s="320"/>
      <c r="H186" s="321"/>
      <c r="I186" s="322"/>
      <c r="J186" s="287">
        <f t="shared" si="4"/>
        <v>0</v>
      </c>
    </row>
    <row r="187" spans="1:11" s="272" customFormat="1" ht="15" hidden="1" customHeight="1">
      <c r="A187" s="292" t="s">
        <v>126</v>
      </c>
      <c r="B187" s="319" t="s">
        <v>139</v>
      </c>
      <c r="C187" s="320"/>
      <c r="D187" s="320"/>
      <c r="E187" s="321"/>
      <c r="F187" s="320"/>
      <c r="G187" s="320"/>
      <c r="H187" s="321"/>
      <c r="I187" s="322"/>
      <c r="J187" s="287">
        <f t="shared" si="4"/>
        <v>0</v>
      </c>
    </row>
    <row r="188" spans="1:11" s="272" customFormat="1" ht="14.85" hidden="1" customHeight="1">
      <c r="A188" s="292" t="s">
        <v>127</v>
      </c>
      <c r="B188" s="319" t="s">
        <v>140</v>
      </c>
      <c r="C188" s="320"/>
      <c r="D188" s="320"/>
      <c r="E188" s="321"/>
      <c r="F188" s="320"/>
      <c r="G188" s="320"/>
      <c r="H188" s="321"/>
      <c r="I188" s="322"/>
      <c r="J188" s="287">
        <f t="shared" si="4"/>
        <v>0</v>
      </c>
    </row>
    <row r="189" spans="1:11" s="294" customFormat="1" ht="14.85" hidden="1" customHeight="1">
      <c r="A189" s="292" t="s">
        <v>128</v>
      </c>
      <c r="B189" s="319" t="s">
        <v>141</v>
      </c>
      <c r="C189" s="320"/>
      <c r="D189" s="320"/>
      <c r="E189" s="321"/>
      <c r="F189" s="320"/>
      <c r="G189" s="320"/>
      <c r="H189" s="321"/>
      <c r="I189" s="322"/>
      <c r="J189" s="287">
        <f t="shared" si="4"/>
        <v>0</v>
      </c>
    </row>
    <row r="190" spans="1:11" s="293" customFormat="1" ht="4.7" hidden="1" customHeight="1">
      <c r="A190" s="247"/>
      <c r="B190" s="247"/>
      <c r="C190" s="247"/>
      <c r="D190" s="247"/>
      <c r="E190" s="247"/>
      <c r="F190" s="247"/>
      <c r="G190" s="247"/>
      <c r="H190" s="247"/>
      <c r="I190" s="328"/>
      <c r="J190" s="271"/>
    </row>
    <row r="191" spans="1:11" s="294" customFormat="1" ht="12.95" hidden="1" customHeight="1">
      <c r="A191" s="329"/>
      <c r="B191" s="329"/>
      <c r="C191" s="330"/>
      <c r="D191" s="329"/>
      <c r="E191" s="330"/>
      <c r="F191" s="329"/>
      <c r="G191" s="329"/>
      <c r="H191" s="329"/>
      <c r="I191" s="331"/>
      <c r="J191" s="332"/>
    </row>
    <row r="192" spans="1:11" s="272" customFormat="1" ht="12.95" hidden="1" customHeight="1">
      <c r="A192" s="247"/>
      <c r="B192" s="271"/>
      <c r="C192" s="333">
        <f>TOTAL!C68</f>
        <v>1722010.72</v>
      </c>
      <c r="D192" s="334">
        <f>TOTAL!G68</f>
        <v>347583.58</v>
      </c>
      <c r="E192" s="334"/>
      <c r="F192" s="334">
        <f>TOTAL!H68</f>
        <v>4296.03</v>
      </c>
      <c r="G192" s="334">
        <f>TOTAL!I68</f>
        <v>39</v>
      </c>
      <c r="H192" s="271"/>
      <c r="I192" s="331">
        <f>TOTAL!J68</f>
        <v>2073929.36</v>
      </c>
      <c r="J192" s="271"/>
    </row>
    <row r="193" spans="1:10" s="272" customFormat="1" ht="12.95" hidden="1" customHeight="1">
      <c r="A193" s="247"/>
      <c r="B193" s="247"/>
      <c r="C193" s="335"/>
      <c r="D193" s="248"/>
      <c r="E193" s="248"/>
      <c r="F193" s="248"/>
      <c r="G193" s="248"/>
      <c r="H193" s="336"/>
      <c r="I193" s="337"/>
      <c r="J193" s="271"/>
    </row>
    <row r="194" spans="1:10" s="272" customFormat="1" ht="23.85" hidden="1" customHeight="1">
      <c r="A194" s="247"/>
      <c r="B194" s="338"/>
      <c r="C194" s="13" t="s">
        <v>3</v>
      </c>
      <c r="D194" s="15" t="s">
        <v>7</v>
      </c>
      <c r="E194" s="15" t="s">
        <v>142</v>
      </c>
      <c r="F194" s="15" t="s">
        <v>8</v>
      </c>
      <c r="G194" s="15" t="s">
        <v>9</v>
      </c>
      <c r="H194" s="15" t="s">
        <v>143</v>
      </c>
      <c r="I194" s="339" t="s">
        <v>10</v>
      </c>
      <c r="J194" s="271"/>
    </row>
    <row r="195" spans="1:10" s="295" customFormat="1" ht="21.2" hidden="1" customHeight="1">
      <c r="A195" s="247"/>
      <c r="B195" s="560" t="s">
        <v>144</v>
      </c>
      <c r="C195" s="340">
        <f>C180-C179</f>
        <v>-42724.730000000214</v>
      </c>
      <c r="D195" s="340">
        <f>D180-D179</f>
        <v>-1334.1199999999953</v>
      </c>
      <c r="E195" s="340"/>
      <c r="F195" s="340">
        <f>F180-F179</f>
        <v>335.32999999999993</v>
      </c>
      <c r="G195" s="340">
        <f>G180-G179</f>
        <v>-1</v>
      </c>
      <c r="H195" s="340"/>
      <c r="I195" s="340">
        <f>I180-I179</f>
        <v>-43724.489999999991</v>
      </c>
      <c r="J195" s="341">
        <f>SUM(C195:H195)</f>
        <v>-43724.520000000208</v>
      </c>
    </row>
    <row r="196" spans="1:10" s="272" customFormat="1" ht="20.100000000000001" hidden="1" customHeight="1">
      <c r="A196" s="247"/>
      <c r="B196" s="560"/>
      <c r="C196" s="342">
        <f>C180/C179-1</f>
        <v>-2.4210274690181E-2</v>
      </c>
      <c r="D196" s="342">
        <f>D179/D178-1</f>
        <v>9.7883728116250346E-3</v>
      </c>
      <c r="E196" s="342"/>
      <c r="F196" s="342">
        <f>F179/F178-1</f>
        <v>6.7945458124253344E-2</v>
      </c>
      <c r="G196" s="342">
        <f>G179/G178-1</f>
        <v>0</v>
      </c>
      <c r="H196" s="342"/>
      <c r="I196" s="342">
        <f>I179/I178-1</f>
        <v>1.3018429171460344E-2</v>
      </c>
      <c r="J196" s="271"/>
    </row>
    <row r="197" spans="1:10" s="272" customFormat="1" ht="12.95" hidden="1" customHeight="1">
      <c r="A197" s="247"/>
      <c r="B197" s="343"/>
      <c r="C197" s="344"/>
      <c r="D197" s="344"/>
      <c r="E197" s="344"/>
      <c r="F197" s="344"/>
      <c r="G197" s="344"/>
      <c r="H197" s="344"/>
      <c r="I197" s="344"/>
      <c r="J197" s="271"/>
    </row>
    <row r="198" spans="1:10" s="272" customFormat="1" ht="17.25" hidden="1" customHeight="1">
      <c r="A198" s="247"/>
      <c r="B198" s="560" t="s">
        <v>145</v>
      </c>
      <c r="C198" s="340">
        <f>C180-C167</f>
        <v>31540.719999999972</v>
      </c>
      <c r="D198" s="340">
        <f t="shared" ref="D198:I198" si="5">D180-D167</f>
        <v>15487.580000000016</v>
      </c>
      <c r="E198" s="340"/>
      <c r="F198" s="340">
        <f t="shared" si="5"/>
        <v>-32.970000000000255</v>
      </c>
      <c r="G198" s="340">
        <f t="shared" si="5"/>
        <v>-23</v>
      </c>
      <c r="H198" s="340"/>
      <c r="I198" s="340">
        <f t="shared" si="5"/>
        <v>46972.360000000102</v>
      </c>
      <c r="J198" s="341">
        <f>SUM(C198:H198)</f>
        <v>46972.329999999987</v>
      </c>
    </row>
    <row r="199" spans="1:10" s="295" customFormat="1" ht="17.25" hidden="1" customHeight="1">
      <c r="A199" s="247"/>
      <c r="B199" s="560"/>
      <c r="C199" s="342">
        <f>C180/C167-1</f>
        <v>1.8657959029145799E-2</v>
      </c>
      <c r="D199" s="342">
        <f t="shared" ref="D199:I199" si="6">D180/D167-1</f>
        <v>4.6635852283676948E-2</v>
      </c>
      <c r="E199" s="342"/>
      <c r="F199" s="342">
        <f t="shared" si="6"/>
        <v>-7.6160776160776322E-3</v>
      </c>
      <c r="G199" s="342">
        <f t="shared" si="6"/>
        <v>-0.37096774193548387</v>
      </c>
      <c r="H199" s="342"/>
      <c r="I199" s="342">
        <f t="shared" si="6"/>
        <v>2.3173831511966059E-2</v>
      </c>
      <c r="J199" s="345"/>
    </row>
    <row r="200" spans="1:10" ht="19.5" hidden="1" customHeight="1">
      <c r="C200" s="247"/>
      <c r="E200" s="346"/>
      <c r="F200" s="347"/>
      <c r="G200" s="348"/>
      <c r="I200" s="349"/>
    </row>
    <row r="201" spans="1:10" ht="19.5" hidden="1" customHeight="1">
      <c r="C201" s="350"/>
      <c r="E201" s="333"/>
      <c r="F201" s="333"/>
      <c r="I201" s="351"/>
    </row>
    <row r="202" spans="1:10" ht="19.5" hidden="1" customHeight="1">
      <c r="D202" s="352"/>
      <c r="H202" s="353"/>
      <c r="I202" s="351"/>
    </row>
    <row r="203" spans="1:10" hidden="1"/>
    <row r="204" spans="1:10" hidden="1"/>
    <row r="205" spans="1:10" hidden="1"/>
    <row r="206" spans="1:10" hidden="1"/>
    <row r="207" spans="1:10" hidden="1"/>
    <row r="208" spans="1:10" hidden="1"/>
    <row r="209" spans="9:9" hidden="1"/>
    <row r="210" spans="9:9" hidden="1"/>
    <row r="211" spans="9:9" hidden="1"/>
    <row r="212" spans="9:9" hidden="1"/>
    <row r="213" spans="9:9" hidden="1">
      <c r="I213" s="331"/>
    </row>
    <row r="214" spans="9:9" hidden="1"/>
    <row r="215" spans="9:9" hidden="1"/>
    <row r="216" spans="9:9" hidden="1"/>
    <row r="217" spans="9:9" hidden="1"/>
    <row r="218" spans="9:9" hidden="1"/>
  </sheetData>
  <mergeCells count="2">
    <mergeCell ref="B195:B196"/>
    <mergeCell ref="B198:B199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showGridLines="0" topLeftCell="D1" zoomScaleNormal="100" workbookViewId="0">
      <selection activeCell="H40" sqref="H40"/>
    </sheetView>
  </sheetViews>
  <sheetFormatPr baseColWidth="10" defaultRowHeight="12.75"/>
  <cols>
    <col min="1" max="3" width="0" hidden="1" customWidth="1"/>
    <col min="4" max="4" width="29.5703125" style="404" customWidth="1"/>
    <col min="5" max="5" width="21" style="210" customWidth="1"/>
    <col min="6" max="6" width="16.42578125" style="210" hidden="1" customWidth="1"/>
    <col min="7" max="7" width="18.5703125" style="210" customWidth="1"/>
    <col min="8" max="8" width="13.42578125" style="210" customWidth="1"/>
    <col min="9" max="9" width="21" style="210" hidden="1" customWidth="1"/>
    <col min="10" max="10" width="18.42578125" style="210" customWidth="1"/>
    <col min="11" max="11" width="14.5703125" style="210" customWidth="1"/>
    <col min="12" max="12" width="11.42578125" hidden="1" customWidth="1"/>
    <col min="13" max="13" width="12.140625" style="210" hidden="1" customWidth="1"/>
    <col min="14" max="14" width="11.42578125" style="210" hidden="1" customWidth="1"/>
    <col min="15" max="26" width="11.42578125" hidden="1" customWidth="1"/>
  </cols>
  <sheetData>
    <row r="1" spans="1:25" ht="19.7" customHeight="1">
      <c r="D1" s="3" t="s">
        <v>92</v>
      </c>
      <c r="E1" s="354"/>
      <c r="F1" s="354"/>
      <c r="G1" s="354"/>
      <c r="H1" s="354"/>
      <c r="I1" s="354"/>
      <c r="J1" s="354"/>
      <c r="K1" s="354"/>
    </row>
    <row r="2" spans="1:25" s="194" customFormat="1" ht="18.95" customHeight="1">
      <c r="B2" s="194" t="s">
        <v>93</v>
      </c>
      <c r="D2" s="355" t="s">
        <v>146</v>
      </c>
      <c r="E2" s="355"/>
      <c r="F2" s="355"/>
      <c r="G2" s="355"/>
      <c r="H2" s="355"/>
      <c r="I2" s="355"/>
      <c r="J2" s="355"/>
      <c r="K2" s="355"/>
      <c r="M2" s="356"/>
      <c r="N2" s="356"/>
    </row>
    <row r="3" spans="1:25" ht="7.15" customHeight="1">
      <c r="D3" s="357"/>
    </row>
    <row r="4" spans="1:25" s="358" customFormat="1" ht="16.149999999999999" customHeight="1">
      <c r="D4" s="359"/>
      <c r="E4" s="561" t="s">
        <v>147</v>
      </c>
      <c r="F4" s="561" t="s">
        <v>148</v>
      </c>
      <c r="G4" s="360" t="s">
        <v>149</v>
      </c>
      <c r="H4" s="361"/>
      <c r="I4" s="561" t="s">
        <v>150</v>
      </c>
      <c r="J4" s="362" t="s">
        <v>151</v>
      </c>
      <c r="K4" s="363"/>
      <c r="M4" s="364"/>
      <c r="N4" s="365"/>
      <c r="T4" s="563" t="str">
        <f>$U$4</f>
        <v>Marzo 2020</v>
      </c>
      <c r="U4" s="563" t="str">
        <f t="shared" ref="U4:U67" si="0">E4</f>
        <v>Marzo 2020</v>
      </c>
      <c r="V4" s="360" t="str">
        <f>G4</f>
        <v>Variación mensual</v>
      </c>
      <c r="W4" s="360"/>
    </row>
    <row r="5" spans="1:25" s="358" customFormat="1" ht="13.7" customHeight="1">
      <c r="D5" s="366"/>
      <c r="E5" s="562"/>
      <c r="F5" s="562"/>
      <c r="G5" s="367" t="s">
        <v>152</v>
      </c>
      <c r="H5" s="368" t="s">
        <v>153</v>
      </c>
      <c r="I5" s="562"/>
      <c r="J5" s="369" t="s">
        <v>152</v>
      </c>
      <c r="K5" s="370" t="s">
        <v>153</v>
      </c>
      <c r="M5" s="371"/>
      <c r="N5" s="372"/>
      <c r="O5" s="358" t="s">
        <v>154</v>
      </c>
      <c r="Q5" s="358" t="s">
        <v>155</v>
      </c>
      <c r="T5" s="564"/>
      <c r="U5" s="564">
        <f t="shared" si="0"/>
        <v>0</v>
      </c>
      <c r="V5" s="367" t="str">
        <f>G5</f>
        <v>Absoluta</v>
      </c>
      <c r="W5" s="367"/>
    </row>
    <row r="6" spans="1:25" ht="15" customHeight="1">
      <c r="D6" s="373" t="str">
        <f>'Procedentes UE'!B6</f>
        <v>Almería</v>
      </c>
      <c r="E6" s="374">
        <f>TOTAL!J6</f>
        <v>66347.899999999994</v>
      </c>
      <c r="F6" s="374">
        <v>66916.75</v>
      </c>
      <c r="G6" s="375">
        <f>E6-F6</f>
        <v>-568.85000000000582</v>
      </c>
      <c r="H6" s="376">
        <f>E6/F6-1</f>
        <v>-8.5008611446313331E-3</v>
      </c>
      <c r="I6" s="374">
        <v>64281.61</v>
      </c>
      <c r="J6" s="377">
        <f t="shared" ref="J6:J68" si="1">E6-I6</f>
        <v>2066.2899999999936</v>
      </c>
      <c r="K6" s="376">
        <f t="shared" ref="K6:K68" si="2">E6/I6-1</f>
        <v>3.2144341126490117E-2</v>
      </c>
      <c r="L6" s="24">
        <f>GENERO!M6</f>
        <v>66347.899999999994</v>
      </c>
      <c r="M6" s="378">
        <f>TOTAL!J6</f>
        <v>66347.899999999994</v>
      </c>
      <c r="N6" s="378">
        <f t="shared" ref="N6:N68" si="3">(E6-L6)-M6+E6</f>
        <v>0</v>
      </c>
      <c r="O6" s="187">
        <v>1.0495651652607574E-2</v>
      </c>
      <c r="P6" s="187">
        <f>H6-O6</f>
        <v>-1.8996512797238907E-2</v>
      </c>
      <c r="Q6" s="187">
        <v>5.0959565460826139E-2</v>
      </c>
      <c r="R6" s="187">
        <f>Q6-K6</f>
        <v>1.8815224334336023E-2</v>
      </c>
      <c r="T6" s="373" t="str">
        <f t="shared" ref="T6:U68" si="4">D6</f>
        <v>Almería</v>
      </c>
      <c r="U6" s="374">
        <f t="shared" si="0"/>
        <v>66347.899999999994</v>
      </c>
      <c r="V6" s="375">
        <f t="shared" ref="V6:W37" si="5">G6</f>
        <v>-568.85000000000582</v>
      </c>
      <c r="W6" s="376">
        <f t="shared" si="5"/>
        <v>-8.5008611446313331E-3</v>
      </c>
      <c r="X6" s="377">
        <f t="shared" ref="X6:Y37" si="6">J6</f>
        <v>2066.2899999999936</v>
      </c>
      <c r="Y6" s="376">
        <f t="shared" si="6"/>
        <v>3.2144341126490117E-2</v>
      </c>
    </row>
    <row r="7" spans="1:25" ht="15" customHeight="1">
      <c r="D7" s="373" t="str">
        <f>'Procedentes UE'!B7</f>
        <v>Cádiz</v>
      </c>
      <c r="E7" s="379">
        <f>TOTAL!J7</f>
        <v>11512.09</v>
      </c>
      <c r="F7" s="379">
        <v>11759.6</v>
      </c>
      <c r="G7" s="375">
        <f t="shared" ref="G7:G68" si="7">E7-F7</f>
        <v>-247.51000000000022</v>
      </c>
      <c r="H7" s="376">
        <f t="shared" ref="H7:H68" si="8">E7/F7-1</f>
        <v>-2.1047484608320066E-2</v>
      </c>
      <c r="I7" s="379">
        <v>11257.9</v>
      </c>
      <c r="J7" s="377">
        <f t="shared" si="1"/>
        <v>254.19000000000051</v>
      </c>
      <c r="K7" s="376">
        <f t="shared" si="2"/>
        <v>2.2578811323603842E-2</v>
      </c>
      <c r="L7" s="24">
        <f>GENERO!M7</f>
        <v>11512.09</v>
      </c>
      <c r="M7" s="378">
        <f>TOTAL!J7</f>
        <v>11512.09</v>
      </c>
      <c r="N7" s="378">
        <f t="shared" si="3"/>
        <v>0</v>
      </c>
      <c r="O7" s="187">
        <v>1.9702784681046026E-2</v>
      </c>
      <c r="P7" s="187">
        <f t="shared" ref="P7:P68" si="9">H7-O7</f>
        <v>-4.0750269289366092E-2</v>
      </c>
      <c r="Q7" s="187">
        <v>8.7311493902157311E-2</v>
      </c>
      <c r="R7" s="187">
        <f t="shared" ref="R7:R69" si="10">Q7-K7</f>
        <v>6.4732682578553469E-2</v>
      </c>
      <c r="T7" s="373" t="str">
        <f t="shared" si="4"/>
        <v>Cádiz</v>
      </c>
      <c r="U7" s="379">
        <f t="shared" si="0"/>
        <v>11512.09</v>
      </c>
      <c r="V7" s="375">
        <f t="shared" si="5"/>
        <v>-247.51000000000022</v>
      </c>
      <c r="W7" s="376">
        <f t="shared" si="5"/>
        <v>-2.1047484608320066E-2</v>
      </c>
      <c r="X7" s="377">
        <f t="shared" si="6"/>
        <v>254.19000000000051</v>
      </c>
      <c r="Y7" s="376">
        <f t="shared" si="6"/>
        <v>2.2578811323603842E-2</v>
      </c>
    </row>
    <row r="8" spans="1:25" ht="15" customHeight="1">
      <c r="D8" s="373" t="str">
        <f>'Procedentes UE'!B8</f>
        <v>Córdoba</v>
      </c>
      <c r="E8" s="379">
        <f>TOTAL!J8</f>
        <v>7741.9</v>
      </c>
      <c r="F8" s="379">
        <v>8955.1</v>
      </c>
      <c r="G8" s="375">
        <f t="shared" si="7"/>
        <v>-1213.2000000000007</v>
      </c>
      <c r="H8" s="376">
        <f t="shared" si="8"/>
        <v>-0.13547587408292494</v>
      </c>
      <c r="I8" s="379">
        <v>9092.76</v>
      </c>
      <c r="J8" s="377">
        <f t="shared" si="1"/>
        <v>-1350.8600000000006</v>
      </c>
      <c r="K8" s="376">
        <f t="shared" si="2"/>
        <v>-0.14856435229787224</v>
      </c>
      <c r="L8" s="24">
        <f>GENERO!M8</f>
        <v>7741.9</v>
      </c>
      <c r="M8" s="378">
        <f>TOTAL!J8</f>
        <v>7741.9</v>
      </c>
      <c r="N8" s="378">
        <f t="shared" si="3"/>
        <v>0</v>
      </c>
      <c r="O8" s="187">
        <v>-0.14646676452086382</v>
      </c>
      <c r="P8" s="187">
        <f t="shared" si="9"/>
        <v>1.0990890437938883E-2</v>
      </c>
      <c r="Q8" s="187">
        <v>-0.15420578401556495</v>
      </c>
      <c r="R8" s="187">
        <f t="shared" si="10"/>
        <v>-5.6414317176927131E-3</v>
      </c>
      <c r="T8" s="373" t="str">
        <f t="shared" si="4"/>
        <v>Córdoba</v>
      </c>
      <c r="U8" s="379">
        <f t="shared" si="0"/>
        <v>7741.9</v>
      </c>
      <c r="V8" s="375">
        <f t="shared" si="5"/>
        <v>-1213.2000000000007</v>
      </c>
      <c r="W8" s="376">
        <f t="shared" si="5"/>
        <v>-0.13547587408292494</v>
      </c>
      <c r="X8" s="377">
        <f t="shared" si="6"/>
        <v>-1350.8600000000006</v>
      </c>
      <c r="Y8" s="376">
        <f t="shared" si="6"/>
        <v>-0.14856435229787224</v>
      </c>
    </row>
    <row r="9" spans="1:25" ht="15" customHeight="1">
      <c r="D9" s="373" t="str">
        <f>'Procedentes UE'!B9</f>
        <v>Granada</v>
      </c>
      <c r="E9" s="379">
        <f>TOTAL!J9</f>
        <v>20388.13</v>
      </c>
      <c r="F9" s="379">
        <v>21334.6</v>
      </c>
      <c r="G9" s="375">
        <f t="shared" si="7"/>
        <v>-946.46999999999753</v>
      </c>
      <c r="H9" s="376">
        <f t="shared" si="8"/>
        <v>-4.436314718813561E-2</v>
      </c>
      <c r="I9" s="379">
        <v>19967.57</v>
      </c>
      <c r="J9" s="377">
        <f t="shared" si="1"/>
        <v>420.56000000000131</v>
      </c>
      <c r="K9" s="376">
        <f t="shared" si="2"/>
        <v>2.106215227992192E-2</v>
      </c>
      <c r="L9" s="24">
        <f>GENERO!M9</f>
        <v>20388.13</v>
      </c>
      <c r="M9" s="378">
        <f>TOTAL!J9</f>
        <v>20388.13</v>
      </c>
      <c r="N9" s="378">
        <f t="shared" si="3"/>
        <v>0</v>
      </c>
      <c r="O9" s="187">
        <v>-4.6984734495287728E-2</v>
      </c>
      <c r="P9" s="187">
        <f t="shared" si="9"/>
        <v>2.6215873071521179E-3</v>
      </c>
      <c r="Q9" s="187">
        <v>3.4643129932954153E-2</v>
      </c>
      <c r="R9" s="187">
        <f t="shared" si="10"/>
        <v>1.3580977653032233E-2</v>
      </c>
      <c r="T9" s="373" t="str">
        <f t="shared" si="4"/>
        <v>Granada</v>
      </c>
      <c r="U9" s="379">
        <f t="shared" si="0"/>
        <v>20388.13</v>
      </c>
      <c r="V9" s="375">
        <f t="shared" si="5"/>
        <v>-946.46999999999753</v>
      </c>
      <c r="W9" s="376">
        <f t="shared" si="5"/>
        <v>-4.436314718813561E-2</v>
      </c>
      <c r="X9" s="377">
        <f t="shared" si="6"/>
        <v>420.56000000000131</v>
      </c>
      <c r="Y9" s="376">
        <f t="shared" si="6"/>
        <v>2.106215227992192E-2</v>
      </c>
    </row>
    <row r="10" spans="1:25" ht="15" customHeight="1">
      <c r="D10" s="373" t="str">
        <f>'Procedentes UE'!B10</f>
        <v>Huelva</v>
      </c>
      <c r="E10" s="379">
        <f>TOTAL!J10</f>
        <v>57279.31</v>
      </c>
      <c r="F10" s="379">
        <v>43771.4</v>
      </c>
      <c r="G10" s="375">
        <f t="shared" si="7"/>
        <v>13507.909999999996</v>
      </c>
      <c r="H10" s="376">
        <f t="shared" si="8"/>
        <v>0.30860127846036445</v>
      </c>
      <c r="I10" s="379">
        <v>50152.42</v>
      </c>
      <c r="J10" s="377">
        <f t="shared" si="1"/>
        <v>7126.8899999999994</v>
      </c>
      <c r="K10" s="376">
        <f t="shared" si="2"/>
        <v>0.14210460831202165</v>
      </c>
      <c r="L10" s="24">
        <f>GENERO!M10</f>
        <v>57279.31</v>
      </c>
      <c r="M10" s="378">
        <f>TOTAL!J10</f>
        <v>57279.31</v>
      </c>
      <c r="N10" s="378">
        <f t="shared" si="3"/>
        <v>0</v>
      </c>
      <c r="O10" s="187">
        <v>0.43571533532409323</v>
      </c>
      <c r="P10" s="187">
        <f t="shared" si="9"/>
        <v>-0.12711405686372879</v>
      </c>
      <c r="Q10" s="187">
        <v>0.18946930767328563</v>
      </c>
      <c r="R10" s="187">
        <f t="shared" si="10"/>
        <v>4.7364699361263973E-2</v>
      </c>
      <c r="T10" s="373" t="str">
        <f t="shared" si="4"/>
        <v>Huelva</v>
      </c>
      <c r="U10" s="379">
        <f t="shared" si="0"/>
        <v>57279.31</v>
      </c>
      <c r="V10" s="375">
        <f t="shared" si="5"/>
        <v>13507.909999999996</v>
      </c>
      <c r="W10" s="376">
        <f t="shared" si="5"/>
        <v>0.30860127846036445</v>
      </c>
      <c r="X10" s="377">
        <f t="shared" si="6"/>
        <v>7126.8899999999994</v>
      </c>
      <c r="Y10" s="376">
        <f t="shared" si="6"/>
        <v>0.14210460831202165</v>
      </c>
    </row>
    <row r="11" spans="1:25" ht="15" customHeight="1">
      <c r="D11" s="373" t="str">
        <f>'Procedentes UE'!B11</f>
        <v>Jaén</v>
      </c>
      <c r="E11" s="379">
        <f>TOTAL!J11</f>
        <v>5564.04</v>
      </c>
      <c r="F11" s="379">
        <v>7355.45</v>
      </c>
      <c r="G11" s="375">
        <f t="shared" si="7"/>
        <v>-1791.4099999999999</v>
      </c>
      <c r="H11" s="376">
        <f t="shared" si="8"/>
        <v>-0.24354866119679963</v>
      </c>
      <c r="I11" s="379">
        <v>6370.8</v>
      </c>
      <c r="J11" s="377">
        <f t="shared" si="1"/>
        <v>-806.76000000000022</v>
      </c>
      <c r="K11" s="376">
        <f t="shared" si="2"/>
        <v>-0.12663401770578264</v>
      </c>
      <c r="L11" s="24">
        <f>GENERO!M11</f>
        <v>5564.04</v>
      </c>
      <c r="M11" s="378">
        <f>TOTAL!J11</f>
        <v>5564.04</v>
      </c>
      <c r="N11" s="378">
        <f t="shared" si="3"/>
        <v>0</v>
      </c>
      <c r="O11" s="187">
        <v>-0.5264395389457921</v>
      </c>
      <c r="P11" s="187">
        <f t="shared" si="9"/>
        <v>0.28289087774899246</v>
      </c>
      <c r="Q11" s="187">
        <v>-0.42153670716841651</v>
      </c>
      <c r="R11" s="187">
        <f t="shared" si="10"/>
        <v>-0.29490268946263387</v>
      </c>
      <c r="T11" s="373" t="str">
        <f t="shared" si="4"/>
        <v>Jaén</v>
      </c>
      <c r="U11" s="379">
        <f t="shared" si="0"/>
        <v>5564.04</v>
      </c>
      <c r="V11" s="375">
        <f t="shared" si="5"/>
        <v>-1791.4099999999999</v>
      </c>
      <c r="W11" s="376">
        <f t="shared" si="5"/>
        <v>-0.24354866119679963</v>
      </c>
      <c r="X11" s="377">
        <f t="shared" si="6"/>
        <v>-806.76000000000022</v>
      </c>
      <c r="Y11" s="376">
        <f t="shared" si="6"/>
        <v>-0.12663401770578264</v>
      </c>
    </row>
    <row r="12" spans="1:25" ht="15" customHeight="1">
      <c r="D12" s="373" t="str">
        <f>'Procedentes UE'!B12</f>
        <v>Málaga</v>
      </c>
      <c r="E12" s="379">
        <f>TOTAL!J12</f>
        <v>73062</v>
      </c>
      <c r="F12" s="379">
        <v>74956.850000000006</v>
      </c>
      <c r="G12" s="375">
        <f t="shared" si="7"/>
        <v>-1894.8500000000058</v>
      </c>
      <c r="H12" s="376">
        <f t="shared" si="8"/>
        <v>-2.527921063918781E-2</v>
      </c>
      <c r="I12" s="379">
        <v>71679.899999999994</v>
      </c>
      <c r="J12" s="377">
        <f t="shared" si="1"/>
        <v>1382.1000000000058</v>
      </c>
      <c r="K12" s="376">
        <f t="shared" si="2"/>
        <v>1.9281555917349369E-2</v>
      </c>
      <c r="L12" s="24">
        <f>GENERO!M12</f>
        <v>73062</v>
      </c>
      <c r="M12" s="378">
        <f>TOTAL!J12</f>
        <v>73062</v>
      </c>
      <c r="N12" s="378">
        <f t="shared" si="3"/>
        <v>0</v>
      </c>
      <c r="O12" s="187">
        <v>1.4074390948058735E-2</v>
      </c>
      <c r="P12" s="187">
        <f t="shared" si="9"/>
        <v>-3.9353601587246545E-2</v>
      </c>
      <c r="Q12" s="187">
        <v>8.1456767324090018E-2</v>
      </c>
      <c r="R12" s="187">
        <f t="shared" si="10"/>
        <v>6.2175211406740649E-2</v>
      </c>
      <c r="T12" s="373" t="str">
        <f t="shared" si="4"/>
        <v>Málaga</v>
      </c>
      <c r="U12" s="379">
        <f t="shared" si="0"/>
        <v>73062</v>
      </c>
      <c r="V12" s="375">
        <f t="shared" si="5"/>
        <v>-1894.8500000000058</v>
      </c>
      <c r="W12" s="376">
        <f t="shared" si="5"/>
        <v>-2.527921063918781E-2</v>
      </c>
      <c r="X12" s="377">
        <f t="shared" si="6"/>
        <v>1382.1000000000058</v>
      </c>
      <c r="Y12" s="376">
        <f t="shared" si="6"/>
        <v>1.9281555917349369E-2</v>
      </c>
    </row>
    <row r="13" spans="1:25" ht="15" customHeight="1">
      <c r="D13" s="373" t="str">
        <f>'Procedentes UE'!B13</f>
        <v>Sevilla</v>
      </c>
      <c r="E13" s="379">
        <f>TOTAL!J13</f>
        <v>29361.54</v>
      </c>
      <c r="F13" s="379">
        <v>30707.55</v>
      </c>
      <c r="G13" s="375">
        <f t="shared" si="7"/>
        <v>-1346.0099999999984</v>
      </c>
      <c r="H13" s="376">
        <f t="shared" si="8"/>
        <v>-4.3833194116756236E-2</v>
      </c>
      <c r="I13" s="379">
        <v>28125.42</v>
      </c>
      <c r="J13" s="377">
        <f t="shared" si="1"/>
        <v>1236.1200000000026</v>
      </c>
      <c r="K13" s="376">
        <f t="shared" si="2"/>
        <v>4.3950277009196848E-2</v>
      </c>
      <c r="L13" s="24">
        <f>GENERO!M13</f>
        <v>29361.54</v>
      </c>
      <c r="M13" s="378">
        <f>TOTAL!J13</f>
        <v>29361.54</v>
      </c>
      <c r="N13" s="378">
        <f t="shared" si="3"/>
        <v>0</v>
      </c>
      <c r="O13" s="187">
        <v>2.1129523871596723E-2</v>
      </c>
      <c r="P13" s="187">
        <f t="shared" si="9"/>
        <v>-6.4962717988352958E-2</v>
      </c>
      <c r="Q13" s="187">
        <v>9.0786540801193416E-2</v>
      </c>
      <c r="R13" s="187">
        <f t="shared" si="10"/>
        <v>4.6836263791996569E-2</v>
      </c>
      <c r="T13" s="373" t="str">
        <f t="shared" si="4"/>
        <v>Sevilla</v>
      </c>
      <c r="U13" s="379">
        <f t="shared" si="0"/>
        <v>29361.54</v>
      </c>
      <c r="V13" s="375">
        <f t="shared" si="5"/>
        <v>-1346.0099999999984</v>
      </c>
      <c r="W13" s="376">
        <f t="shared" si="5"/>
        <v>-4.3833194116756236E-2</v>
      </c>
      <c r="X13" s="377">
        <f t="shared" si="6"/>
        <v>1236.1200000000026</v>
      </c>
      <c r="Y13" s="376">
        <f t="shared" si="6"/>
        <v>4.3950277009196848E-2</v>
      </c>
    </row>
    <row r="14" spans="1:25" ht="15" customHeight="1">
      <c r="A14" s="115"/>
      <c r="B14" s="115"/>
      <c r="C14" s="115"/>
      <c r="D14" s="380" t="str">
        <f>'Procedentes UE'!B14</f>
        <v>ANDALUCÍA</v>
      </c>
      <c r="E14" s="381">
        <f>TOTAL!J14</f>
        <v>271256.95</v>
      </c>
      <c r="F14" s="381">
        <v>265757.3</v>
      </c>
      <c r="G14" s="382">
        <f t="shared" si="7"/>
        <v>5499.6500000000233</v>
      </c>
      <c r="H14" s="383">
        <f t="shared" si="8"/>
        <v>2.0694257504873859E-2</v>
      </c>
      <c r="I14" s="381">
        <v>260928.42</v>
      </c>
      <c r="J14" s="384">
        <f t="shared" si="1"/>
        <v>10328.529999999999</v>
      </c>
      <c r="K14" s="383">
        <f t="shared" si="2"/>
        <v>3.958376783947104E-2</v>
      </c>
      <c r="L14" s="31">
        <f>GENERO!M14</f>
        <v>271256.95</v>
      </c>
      <c r="M14" s="385">
        <f>TOTAL!J14</f>
        <v>271256.95</v>
      </c>
      <c r="N14" s="378">
        <f t="shared" si="3"/>
        <v>0</v>
      </c>
      <c r="O14" s="187">
        <v>1.9630621089349098E-2</v>
      </c>
      <c r="P14" s="187">
        <f t="shared" si="9"/>
        <v>1.0636364155247602E-3</v>
      </c>
      <c r="Q14" s="187">
        <v>5.1784571149837033E-2</v>
      </c>
      <c r="R14" s="187">
        <f t="shared" si="10"/>
        <v>1.2200803310365993E-2</v>
      </c>
      <c r="T14" s="380" t="str">
        <f t="shared" si="4"/>
        <v>ANDALUCÍA</v>
      </c>
      <c r="U14" s="381">
        <f t="shared" si="0"/>
        <v>271256.95</v>
      </c>
      <c r="V14" s="382">
        <f t="shared" si="5"/>
        <v>5499.6500000000233</v>
      </c>
      <c r="W14" s="383">
        <f t="shared" si="5"/>
        <v>2.0694257504873859E-2</v>
      </c>
      <c r="X14" s="384">
        <f t="shared" si="6"/>
        <v>10328.529999999999</v>
      </c>
      <c r="Y14" s="383">
        <f t="shared" si="6"/>
        <v>3.958376783947104E-2</v>
      </c>
    </row>
    <row r="15" spans="1:25" ht="15" customHeight="1">
      <c r="D15" s="373" t="str">
        <f>'Procedentes UE'!B15</f>
        <v>Huesca</v>
      </c>
      <c r="E15" s="379">
        <f>TOTAL!J15</f>
        <v>14016.18</v>
      </c>
      <c r="F15" s="379">
        <v>14508.7</v>
      </c>
      <c r="G15" s="375">
        <f t="shared" si="7"/>
        <v>-492.52000000000044</v>
      </c>
      <c r="H15" s="376">
        <f t="shared" si="8"/>
        <v>-3.3946528634543394E-2</v>
      </c>
      <c r="I15" s="379">
        <v>13008.04</v>
      </c>
      <c r="J15" s="377">
        <f t="shared" si="1"/>
        <v>1008.1399999999994</v>
      </c>
      <c r="K15" s="376">
        <f t="shared" si="2"/>
        <v>7.7501299196496953E-2</v>
      </c>
      <c r="L15" s="24">
        <f>GENERO!M15</f>
        <v>14016.18</v>
      </c>
      <c r="M15" s="378">
        <f>TOTAL!J15</f>
        <v>14016.18</v>
      </c>
      <c r="N15" s="378">
        <f t="shared" si="3"/>
        <v>0</v>
      </c>
      <c r="O15" s="187">
        <v>2.777144168663126E-2</v>
      </c>
      <c r="P15" s="187">
        <f t="shared" si="9"/>
        <v>-6.1717970321174653E-2</v>
      </c>
      <c r="Q15" s="187">
        <v>0.13636417038374349</v>
      </c>
      <c r="R15" s="187">
        <f t="shared" si="10"/>
        <v>5.8862871187246535E-2</v>
      </c>
      <c r="T15" s="373" t="str">
        <f t="shared" si="4"/>
        <v>Huesca</v>
      </c>
      <c r="U15" s="379">
        <f t="shared" si="0"/>
        <v>14016.18</v>
      </c>
      <c r="V15" s="375">
        <f t="shared" si="5"/>
        <v>-492.52000000000044</v>
      </c>
      <c r="W15" s="376">
        <f t="shared" si="5"/>
        <v>-3.3946528634543394E-2</v>
      </c>
      <c r="X15" s="377">
        <f t="shared" si="6"/>
        <v>1008.1399999999994</v>
      </c>
      <c r="Y15" s="376">
        <f t="shared" si="6"/>
        <v>7.7501299196496953E-2</v>
      </c>
    </row>
    <row r="16" spans="1:25" ht="15" customHeight="1">
      <c r="D16" s="373" t="str">
        <f>'Procedentes UE'!B16</f>
        <v>Teruel</v>
      </c>
      <c r="E16" s="379">
        <f>TOTAL!J16</f>
        <v>6664.63</v>
      </c>
      <c r="F16" s="379">
        <v>6731.35</v>
      </c>
      <c r="G16" s="375">
        <f t="shared" si="7"/>
        <v>-66.720000000000255</v>
      </c>
      <c r="H16" s="376">
        <f t="shared" si="8"/>
        <v>-9.9118304649141731E-3</v>
      </c>
      <c r="I16" s="379">
        <v>6482</v>
      </c>
      <c r="J16" s="377">
        <f t="shared" si="1"/>
        <v>182.63000000000011</v>
      </c>
      <c r="K16" s="376">
        <f t="shared" si="2"/>
        <v>2.817494600431969E-2</v>
      </c>
      <c r="L16" s="24">
        <f>GENERO!M16</f>
        <v>6664.63</v>
      </c>
      <c r="M16" s="378">
        <f>TOTAL!J16</f>
        <v>6664.63</v>
      </c>
      <c r="N16" s="378">
        <f t="shared" si="3"/>
        <v>0</v>
      </c>
      <c r="O16" s="187">
        <v>2.1967127497092731E-2</v>
      </c>
      <c r="P16" s="187">
        <f t="shared" si="9"/>
        <v>-3.1878957962006904E-2</v>
      </c>
      <c r="Q16" s="187">
        <v>4.7232701956361201E-2</v>
      </c>
      <c r="R16" s="187">
        <f t="shared" si="10"/>
        <v>1.9057755952041511E-2</v>
      </c>
      <c r="T16" s="373" t="str">
        <f t="shared" si="4"/>
        <v>Teruel</v>
      </c>
      <c r="U16" s="379">
        <f t="shared" si="0"/>
        <v>6664.63</v>
      </c>
      <c r="V16" s="375">
        <f t="shared" si="5"/>
        <v>-66.720000000000255</v>
      </c>
      <c r="W16" s="376">
        <f t="shared" si="5"/>
        <v>-9.9118304649141731E-3</v>
      </c>
      <c r="X16" s="377">
        <f t="shared" si="6"/>
        <v>182.63000000000011</v>
      </c>
      <c r="Y16" s="376">
        <f t="shared" si="6"/>
        <v>2.817494600431969E-2</v>
      </c>
    </row>
    <row r="17" spans="2:25" ht="15" customHeight="1">
      <c r="D17" s="373" t="str">
        <f>'Procedentes UE'!B17</f>
        <v>Zaragoza</v>
      </c>
      <c r="E17" s="379">
        <f>TOTAL!J17</f>
        <v>52048.5</v>
      </c>
      <c r="F17" s="379">
        <v>54085.8</v>
      </c>
      <c r="G17" s="375">
        <f t="shared" si="7"/>
        <v>-2037.3000000000029</v>
      </c>
      <c r="H17" s="376">
        <f t="shared" si="8"/>
        <v>-3.7667927626105269E-2</v>
      </c>
      <c r="I17" s="379">
        <v>51375.23</v>
      </c>
      <c r="J17" s="377">
        <f t="shared" si="1"/>
        <v>673.2699999999968</v>
      </c>
      <c r="K17" s="376">
        <f t="shared" si="2"/>
        <v>1.3104953496071881E-2</v>
      </c>
      <c r="L17" s="24">
        <f>GENERO!M17</f>
        <v>52048.5</v>
      </c>
      <c r="M17" s="378">
        <f>TOTAL!J17</f>
        <v>52048.5</v>
      </c>
      <c r="N17" s="378">
        <f t="shared" si="3"/>
        <v>0</v>
      </c>
      <c r="O17" s="187">
        <v>1.3974778582379832E-2</v>
      </c>
      <c r="P17" s="187">
        <f t="shared" si="9"/>
        <v>-5.1642706208485101E-2</v>
      </c>
      <c r="Q17" s="187">
        <v>7.2071643495117854E-2</v>
      </c>
      <c r="R17" s="187">
        <f t="shared" si="10"/>
        <v>5.8966689999045974E-2</v>
      </c>
      <c r="T17" s="373" t="str">
        <f t="shared" si="4"/>
        <v>Zaragoza</v>
      </c>
      <c r="U17" s="379">
        <f t="shared" si="0"/>
        <v>52048.5</v>
      </c>
      <c r="V17" s="375">
        <f t="shared" si="5"/>
        <v>-2037.3000000000029</v>
      </c>
      <c r="W17" s="376">
        <f t="shared" si="5"/>
        <v>-3.7667927626105269E-2</v>
      </c>
      <c r="X17" s="377">
        <f t="shared" si="6"/>
        <v>673.2699999999968</v>
      </c>
      <c r="Y17" s="376">
        <f t="shared" si="6"/>
        <v>1.3104953496071881E-2</v>
      </c>
    </row>
    <row r="18" spans="2:25" ht="15" customHeight="1">
      <c r="B18" s="115"/>
      <c r="C18" s="115"/>
      <c r="D18" s="380" t="str">
        <f>'Procedentes UE'!B18</f>
        <v>ARAGÓN</v>
      </c>
      <c r="E18" s="381">
        <f>TOTAL!J18</f>
        <v>72729.31</v>
      </c>
      <c r="F18" s="381">
        <v>75325.850000000006</v>
      </c>
      <c r="G18" s="382">
        <f t="shared" si="7"/>
        <v>-2596.5400000000081</v>
      </c>
      <c r="H18" s="383">
        <f t="shared" si="8"/>
        <v>-3.4470769330847362E-2</v>
      </c>
      <c r="I18" s="381">
        <v>70865.279999999999</v>
      </c>
      <c r="J18" s="384">
        <f t="shared" si="1"/>
        <v>1864.0299999999988</v>
      </c>
      <c r="K18" s="383">
        <f t="shared" si="2"/>
        <v>2.6303854299312812E-2</v>
      </c>
      <c r="L18" s="31">
        <f>GENERO!M18</f>
        <v>72729.31</v>
      </c>
      <c r="M18" s="385">
        <f>TOTAL!J18</f>
        <v>72729.31</v>
      </c>
      <c r="N18" s="378">
        <f t="shared" si="3"/>
        <v>0</v>
      </c>
      <c r="O18" s="187">
        <v>1.7315988083255185E-2</v>
      </c>
      <c r="P18" s="187">
        <f t="shared" si="9"/>
        <v>-5.1786757414102547E-2</v>
      </c>
      <c r="Q18" s="187">
        <v>8.1565563743086544E-2</v>
      </c>
      <c r="R18" s="187">
        <f t="shared" si="10"/>
        <v>5.5261709443773732E-2</v>
      </c>
      <c r="T18" s="380" t="str">
        <f t="shared" si="4"/>
        <v>ARAGÓN</v>
      </c>
      <c r="U18" s="381">
        <f t="shared" si="0"/>
        <v>72729.31</v>
      </c>
      <c r="V18" s="382">
        <f t="shared" si="5"/>
        <v>-2596.5400000000081</v>
      </c>
      <c r="W18" s="383">
        <f t="shared" si="5"/>
        <v>-3.4470769330847362E-2</v>
      </c>
      <c r="X18" s="384">
        <f t="shared" si="6"/>
        <v>1864.0299999999988</v>
      </c>
      <c r="Y18" s="383">
        <f t="shared" si="6"/>
        <v>2.6303854299312812E-2</v>
      </c>
    </row>
    <row r="19" spans="2:25" ht="15" customHeight="1">
      <c r="B19" s="115"/>
      <c r="C19" s="115"/>
      <c r="D19" s="386" t="str">
        <f>'Procedentes UE'!B19</f>
        <v>ASTURIAS</v>
      </c>
      <c r="E19" s="387">
        <f>TOTAL!J19</f>
        <v>14339.36</v>
      </c>
      <c r="F19" s="387">
        <v>14616.7</v>
      </c>
      <c r="G19" s="388">
        <f t="shared" si="7"/>
        <v>-277.34000000000015</v>
      </c>
      <c r="H19" s="389">
        <f t="shared" si="8"/>
        <v>-1.8974187060006753E-2</v>
      </c>
      <c r="I19" s="387">
        <v>13731.33</v>
      </c>
      <c r="J19" s="390">
        <f t="shared" si="1"/>
        <v>608.03000000000065</v>
      </c>
      <c r="K19" s="389">
        <f t="shared" si="2"/>
        <v>4.428048848873356E-2</v>
      </c>
      <c r="L19" s="31">
        <f>GENERO!M19</f>
        <v>14339.36</v>
      </c>
      <c r="M19" s="385">
        <f>TOTAL!J19</f>
        <v>14339.36</v>
      </c>
      <c r="N19" s="378">
        <f t="shared" si="3"/>
        <v>0</v>
      </c>
      <c r="O19" s="187">
        <v>1.056423233014625E-2</v>
      </c>
      <c r="P19" s="187">
        <f t="shared" si="9"/>
        <v>-2.9538419390153003E-2</v>
      </c>
      <c r="Q19" s="187">
        <v>8.631946637929433E-2</v>
      </c>
      <c r="R19" s="187">
        <f t="shared" si="10"/>
        <v>4.2038977890560769E-2</v>
      </c>
      <c r="T19" s="386" t="str">
        <f t="shared" si="4"/>
        <v>ASTURIAS</v>
      </c>
      <c r="U19" s="387">
        <f t="shared" si="0"/>
        <v>14339.36</v>
      </c>
      <c r="V19" s="388">
        <f t="shared" si="5"/>
        <v>-277.34000000000015</v>
      </c>
      <c r="W19" s="389">
        <f t="shared" si="5"/>
        <v>-1.8974187060006753E-2</v>
      </c>
      <c r="X19" s="390">
        <f t="shared" si="6"/>
        <v>608.03000000000065</v>
      </c>
      <c r="Y19" s="389">
        <f t="shared" si="6"/>
        <v>4.428048848873356E-2</v>
      </c>
    </row>
    <row r="20" spans="2:25" ht="15" customHeight="1">
      <c r="B20" s="115"/>
      <c r="C20" s="391">
        <v>-53114</v>
      </c>
      <c r="D20" s="392" t="str">
        <f>'Procedentes UE'!B20</f>
        <v>ILLES BALEARS</v>
      </c>
      <c r="E20" s="387">
        <f>TOTAL!J20</f>
        <v>80078.5</v>
      </c>
      <c r="F20" s="387">
        <v>77625.649999999994</v>
      </c>
      <c r="G20" s="388">
        <f t="shared" si="7"/>
        <v>2452.8500000000058</v>
      </c>
      <c r="H20" s="389">
        <f t="shared" si="8"/>
        <v>3.1598447162761278E-2</v>
      </c>
      <c r="I20" s="387">
        <v>81051.710000000006</v>
      </c>
      <c r="J20" s="390">
        <f t="shared" si="1"/>
        <v>-973.2100000000064</v>
      </c>
      <c r="K20" s="389">
        <f t="shared" si="2"/>
        <v>-1.2007272887888609E-2</v>
      </c>
      <c r="L20" s="31">
        <f>GENERO!M20</f>
        <v>80078.5</v>
      </c>
      <c r="M20" s="385">
        <f>TOTAL!J20</f>
        <v>80078.5</v>
      </c>
      <c r="N20" s="378">
        <f t="shared" si="3"/>
        <v>0</v>
      </c>
      <c r="O20" s="187">
        <v>4.5893348470421591E-2</v>
      </c>
      <c r="P20" s="187">
        <f t="shared" si="9"/>
        <v>-1.4294901307660313E-2</v>
      </c>
      <c r="Q20" s="187">
        <v>4.9102307059706751E-2</v>
      </c>
      <c r="R20" s="187">
        <f t="shared" si="10"/>
        <v>6.110957994759536E-2</v>
      </c>
      <c r="T20" s="392" t="str">
        <f t="shared" si="4"/>
        <v>ILLES BALEARS</v>
      </c>
      <c r="U20" s="387">
        <f t="shared" si="0"/>
        <v>80078.5</v>
      </c>
      <c r="V20" s="388">
        <f t="shared" si="5"/>
        <v>2452.8500000000058</v>
      </c>
      <c r="W20" s="389">
        <f t="shared" si="5"/>
        <v>3.1598447162761278E-2</v>
      </c>
      <c r="X20" s="390">
        <f t="shared" si="6"/>
        <v>-973.2100000000064</v>
      </c>
      <c r="Y20" s="389">
        <f t="shared" si="6"/>
        <v>-1.2007272887888609E-2</v>
      </c>
    </row>
    <row r="21" spans="2:25" ht="15" customHeight="1">
      <c r="C21" s="187">
        <f>G20/C20</f>
        <v>-4.6180856271416305E-2</v>
      </c>
      <c r="D21" s="373" t="str">
        <f>'Procedentes UE'!B21</f>
        <v>Las Palmas</v>
      </c>
      <c r="E21" s="379">
        <f>TOTAL!J21</f>
        <v>51355.31</v>
      </c>
      <c r="F21" s="379">
        <v>54050.7</v>
      </c>
      <c r="G21" s="375">
        <f t="shared" si="7"/>
        <v>-2695.3899999999994</v>
      </c>
      <c r="H21" s="376">
        <f t="shared" si="8"/>
        <v>-4.9867809297566956E-2</v>
      </c>
      <c r="I21" s="379">
        <v>52983.47</v>
      </c>
      <c r="J21" s="377">
        <f t="shared" si="1"/>
        <v>-1628.1600000000035</v>
      </c>
      <c r="K21" s="376">
        <f t="shared" si="2"/>
        <v>-3.0729584151434453E-2</v>
      </c>
      <c r="L21" s="24">
        <f>GENERO!M21</f>
        <v>51355.31</v>
      </c>
      <c r="M21" s="378">
        <f>TOTAL!J21</f>
        <v>51355.31</v>
      </c>
      <c r="N21" s="378">
        <f t="shared" si="3"/>
        <v>0</v>
      </c>
      <c r="O21" s="187">
        <v>2.1444315235512601E-3</v>
      </c>
      <c r="P21" s="187">
        <f t="shared" si="9"/>
        <v>-5.2012240821118216E-2</v>
      </c>
      <c r="Q21" s="187">
        <v>2.940969213335487E-2</v>
      </c>
      <c r="R21" s="187">
        <f t="shared" si="10"/>
        <v>6.0139276284789323E-2</v>
      </c>
      <c r="T21" s="373" t="str">
        <f t="shared" si="4"/>
        <v>Las Palmas</v>
      </c>
      <c r="U21" s="379">
        <f t="shared" si="0"/>
        <v>51355.31</v>
      </c>
      <c r="V21" s="375">
        <f t="shared" si="5"/>
        <v>-2695.3899999999994</v>
      </c>
      <c r="W21" s="376">
        <f t="shared" si="5"/>
        <v>-4.9867809297566956E-2</v>
      </c>
      <c r="X21" s="377">
        <f t="shared" si="6"/>
        <v>-1628.1600000000035</v>
      </c>
      <c r="Y21" s="376">
        <f t="shared" si="6"/>
        <v>-3.0729584151434453E-2</v>
      </c>
    </row>
    <row r="22" spans="2:25" ht="15" customHeight="1">
      <c r="D22" s="373" t="str">
        <f>'Procedentes UE'!B22</f>
        <v>S.C.Tenerife</v>
      </c>
      <c r="E22" s="379">
        <f>TOTAL!J22</f>
        <v>46800.09</v>
      </c>
      <c r="F22" s="379">
        <v>49455.25</v>
      </c>
      <c r="G22" s="375">
        <f t="shared" si="7"/>
        <v>-2655.1600000000035</v>
      </c>
      <c r="H22" s="376">
        <f t="shared" si="8"/>
        <v>-5.3688132200322536E-2</v>
      </c>
      <c r="I22" s="379">
        <v>46970.61</v>
      </c>
      <c r="J22" s="377">
        <f t="shared" si="1"/>
        <v>-170.52000000000407</v>
      </c>
      <c r="K22" s="376">
        <f t="shared" si="2"/>
        <v>-3.6303552370302583E-3</v>
      </c>
      <c r="L22" s="24">
        <f>GENERO!M22</f>
        <v>46800.09</v>
      </c>
      <c r="M22" s="378">
        <f>TOTAL!J22</f>
        <v>46800.09</v>
      </c>
      <c r="N22" s="378">
        <f t="shared" si="3"/>
        <v>0</v>
      </c>
      <c r="O22" s="187">
        <v>8.8672979526758233E-3</v>
      </c>
      <c r="P22" s="187">
        <f t="shared" si="9"/>
        <v>-6.2555430152998359E-2</v>
      </c>
      <c r="Q22" s="187">
        <v>6.4729545422741008E-2</v>
      </c>
      <c r="R22" s="187">
        <f t="shared" si="10"/>
        <v>6.8359900659771267E-2</v>
      </c>
      <c r="T22" s="373" t="str">
        <f t="shared" si="4"/>
        <v>S.C.Tenerife</v>
      </c>
      <c r="U22" s="379">
        <f t="shared" si="0"/>
        <v>46800.09</v>
      </c>
      <c r="V22" s="375">
        <f t="shared" si="5"/>
        <v>-2655.1600000000035</v>
      </c>
      <c r="W22" s="376">
        <f t="shared" si="5"/>
        <v>-5.3688132200322536E-2</v>
      </c>
      <c r="X22" s="377">
        <f t="shared" si="6"/>
        <v>-170.52000000000407</v>
      </c>
      <c r="Y22" s="376">
        <f t="shared" si="6"/>
        <v>-3.6303552370302583E-3</v>
      </c>
    </row>
    <row r="23" spans="2:25" ht="15" customHeight="1">
      <c r="B23" s="115"/>
      <c r="C23" s="115"/>
      <c r="D23" s="380" t="str">
        <f>'Procedentes UE'!B23</f>
        <v>CANARIAS</v>
      </c>
      <c r="E23" s="381">
        <f>TOTAL!J23</f>
        <v>98155.4</v>
      </c>
      <c r="F23" s="381">
        <v>103505.95</v>
      </c>
      <c r="G23" s="382">
        <f t="shared" si="7"/>
        <v>-5350.5500000000029</v>
      </c>
      <c r="H23" s="383">
        <f t="shared" si="8"/>
        <v>-5.1693163533110931E-2</v>
      </c>
      <c r="I23" s="381">
        <v>99954.09</v>
      </c>
      <c r="J23" s="384">
        <f t="shared" si="1"/>
        <v>-1798.6900000000023</v>
      </c>
      <c r="K23" s="383">
        <f t="shared" si="2"/>
        <v>-1.7995161578680752E-2</v>
      </c>
      <c r="L23" s="31">
        <f>GENERO!M23</f>
        <v>98155.4</v>
      </c>
      <c r="M23" s="385">
        <f>TOTAL!J23</f>
        <v>98155.4</v>
      </c>
      <c r="N23" s="378">
        <f t="shared" si="3"/>
        <v>0</v>
      </c>
      <c r="O23" s="187">
        <v>5.3454105123558193E-3</v>
      </c>
      <c r="P23" s="187">
        <f t="shared" si="9"/>
        <v>-5.703857404546675E-2</v>
      </c>
      <c r="Q23" s="187">
        <v>4.598851095673151E-2</v>
      </c>
      <c r="R23" s="187">
        <f t="shared" si="10"/>
        <v>6.3983672535412262E-2</v>
      </c>
      <c r="T23" s="380" t="str">
        <f t="shared" si="4"/>
        <v>CANARIAS</v>
      </c>
      <c r="U23" s="381">
        <f t="shared" si="0"/>
        <v>98155.4</v>
      </c>
      <c r="V23" s="382">
        <f t="shared" si="5"/>
        <v>-5350.5500000000029</v>
      </c>
      <c r="W23" s="383">
        <f t="shared" si="5"/>
        <v>-5.1693163533110931E-2</v>
      </c>
      <c r="X23" s="384">
        <f t="shared" si="6"/>
        <v>-1798.6900000000023</v>
      </c>
      <c r="Y23" s="383">
        <f t="shared" si="6"/>
        <v>-1.7995161578680752E-2</v>
      </c>
    </row>
    <row r="24" spans="2:25" ht="15" customHeight="1">
      <c r="B24" s="115"/>
      <c r="C24" s="115"/>
      <c r="D24" s="392" t="str">
        <f>'Procedentes UE'!B24</f>
        <v>CANTABRIA</v>
      </c>
      <c r="E24" s="387">
        <f>TOTAL!J24</f>
        <v>12132.68</v>
      </c>
      <c r="F24" s="387">
        <v>12533.2</v>
      </c>
      <c r="G24" s="388">
        <f t="shared" si="7"/>
        <v>-400.52000000000044</v>
      </c>
      <c r="H24" s="389">
        <f t="shared" si="8"/>
        <v>-3.1956722943861093E-2</v>
      </c>
      <c r="I24" s="387">
        <v>11645.28</v>
      </c>
      <c r="J24" s="390">
        <f t="shared" si="1"/>
        <v>487.39999999999964</v>
      </c>
      <c r="K24" s="389">
        <f t="shared" si="2"/>
        <v>4.1853866974430831E-2</v>
      </c>
      <c r="L24" s="31">
        <f>GENERO!M24</f>
        <v>12132.68</v>
      </c>
      <c r="M24" s="385">
        <f>TOTAL!J24</f>
        <v>12132.68</v>
      </c>
      <c r="N24" s="378">
        <f t="shared" si="3"/>
        <v>0</v>
      </c>
      <c r="O24" s="187">
        <v>1.6029385179486599E-2</v>
      </c>
      <c r="P24" s="187">
        <f t="shared" si="9"/>
        <v>-4.7986108123347693E-2</v>
      </c>
      <c r="Q24" s="187">
        <v>0.11252446618229928</v>
      </c>
      <c r="R24" s="187">
        <f t="shared" si="10"/>
        <v>7.0670599207868445E-2</v>
      </c>
      <c r="T24" s="392" t="str">
        <f t="shared" si="4"/>
        <v>CANTABRIA</v>
      </c>
      <c r="U24" s="387">
        <f t="shared" si="0"/>
        <v>12132.68</v>
      </c>
      <c r="V24" s="388">
        <f t="shared" si="5"/>
        <v>-400.52000000000044</v>
      </c>
      <c r="W24" s="389">
        <f t="shared" si="5"/>
        <v>-3.1956722943861093E-2</v>
      </c>
      <c r="X24" s="390">
        <f t="shared" si="6"/>
        <v>487.39999999999964</v>
      </c>
      <c r="Y24" s="389">
        <f t="shared" si="6"/>
        <v>4.1853866974430831E-2</v>
      </c>
    </row>
    <row r="25" spans="2:25" ht="15" customHeight="1">
      <c r="D25" s="373" t="str">
        <f>'Procedentes UE'!B25</f>
        <v>Ávila</v>
      </c>
      <c r="E25" s="379">
        <f>TOTAL!J25</f>
        <v>3169.27</v>
      </c>
      <c r="F25" s="379">
        <v>3172.3</v>
      </c>
      <c r="G25" s="375">
        <f t="shared" si="7"/>
        <v>-3.0300000000002001</v>
      </c>
      <c r="H25" s="376">
        <f t="shared" si="8"/>
        <v>-9.5514295621479395E-4</v>
      </c>
      <c r="I25" s="379">
        <v>3075.38</v>
      </c>
      <c r="J25" s="377">
        <f t="shared" si="1"/>
        <v>93.889999999999873</v>
      </c>
      <c r="K25" s="376">
        <f t="shared" si="2"/>
        <v>3.0529560574628078E-2</v>
      </c>
      <c r="L25" s="24">
        <f>GENERO!M25</f>
        <v>3169.27</v>
      </c>
      <c r="M25" s="378">
        <f>TOTAL!J25</f>
        <v>3169.27</v>
      </c>
      <c r="N25" s="378">
        <f t="shared" si="3"/>
        <v>0</v>
      </c>
      <c r="O25" s="187">
        <v>3.940060445907223E-3</v>
      </c>
      <c r="P25" s="187">
        <f t="shared" si="9"/>
        <v>-4.895203402122017E-3</v>
      </c>
      <c r="Q25" s="187">
        <v>6.4512340396973178E-2</v>
      </c>
      <c r="R25" s="187">
        <f t="shared" si="10"/>
        <v>3.3982779822345099E-2</v>
      </c>
      <c r="T25" s="373" t="str">
        <f t="shared" si="4"/>
        <v>Ávila</v>
      </c>
      <c r="U25" s="379">
        <f t="shared" si="0"/>
        <v>3169.27</v>
      </c>
      <c r="V25" s="375">
        <f t="shared" si="5"/>
        <v>-3.0300000000002001</v>
      </c>
      <c r="W25" s="376">
        <f t="shared" si="5"/>
        <v>-9.5514295621479395E-4</v>
      </c>
      <c r="X25" s="377">
        <f t="shared" si="6"/>
        <v>93.889999999999873</v>
      </c>
      <c r="Y25" s="376">
        <f t="shared" si="6"/>
        <v>3.0529560574628078E-2</v>
      </c>
    </row>
    <row r="26" spans="2:25" ht="15" customHeight="1">
      <c r="D26" s="373" t="str">
        <f>'Procedentes UE'!B26</f>
        <v>Burgos</v>
      </c>
      <c r="E26" s="379">
        <f>TOTAL!J26</f>
        <v>12327.72</v>
      </c>
      <c r="F26" s="379">
        <v>12526.3</v>
      </c>
      <c r="G26" s="375">
        <f t="shared" si="7"/>
        <v>-198.57999999999993</v>
      </c>
      <c r="H26" s="376">
        <f t="shared" si="8"/>
        <v>-1.5853045192914084E-2</v>
      </c>
      <c r="I26" s="379">
        <v>11850.57</v>
      </c>
      <c r="J26" s="377">
        <f t="shared" si="1"/>
        <v>477.14999999999964</v>
      </c>
      <c r="K26" s="376">
        <f t="shared" si="2"/>
        <v>4.0263886040924568E-2</v>
      </c>
      <c r="L26" s="24">
        <f>GENERO!M26</f>
        <v>12327.72</v>
      </c>
      <c r="M26" s="378">
        <f>TOTAL!J26</f>
        <v>12327.72</v>
      </c>
      <c r="N26" s="378">
        <f t="shared" si="3"/>
        <v>0</v>
      </c>
      <c r="O26" s="187">
        <v>2.9164438068805865E-2</v>
      </c>
      <c r="P26" s="187">
        <f t="shared" si="9"/>
        <v>-4.5017483261719948E-2</v>
      </c>
      <c r="Q26" s="187">
        <v>7.6595817827092016E-2</v>
      </c>
      <c r="R26" s="187">
        <f t="shared" si="10"/>
        <v>3.6331931786167448E-2</v>
      </c>
      <c r="T26" s="373" t="str">
        <f t="shared" si="4"/>
        <v>Burgos</v>
      </c>
      <c r="U26" s="379">
        <f t="shared" si="0"/>
        <v>12327.72</v>
      </c>
      <c r="V26" s="375">
        <f t="shared" si="5"/>
        <v>-198.57999999999993</v>
      </c>
      <c r="W26" s="376">
        <f t="shared" si="5"/>
        <v>-1.5853045192914084E-2</v>
      </c>
      <c r="X26" s="377">
        <f t="shared" si="6"/>
        <v>477.14999999999964</v>
      </c>
      <c r="Y26" s="376">
        <f t="shared" si="6"/>
        <v>4.0263886040924568E-2</v>
      </c>
    </row>
    <row r="27" spans="2:25" ht="15" customHeight="1">
      <c r="D27" s="373" t="str">
        <f>'Procedentes UE'!B27</f>
        <v>León</v>
      </c>
      <c r="E27" s="379">
        <f>TOTAL!J27</f>
        <v>7167.81</v>
      </c>
      <c r="F27" s="379">
        <v>7283.05</v>
      </c>
      <c r="G27" s="375">
        <f t="shared" si="7"/>
        <v>-115.23999999999978</v>
      </c>
      <c r="H27" s="376">
        <f t="shared" si="8"/>
        <v>-1.5823041170938024E-2</v>
      </c>
      <c r="I27" s="379">
        <v>6894.14</v>
      </c>
      <c r="J27" s="377">
        <f t="shared" si="1"/>
        <v>273.67000000000007</v>
      </c>
      <c r="K27" s="376">
        <f t="shared" si="2"/>
        <v>3.9696031702286305E-2</v>
      </c>
      <c r="L27" s="24">
        <f>GENERO!M27</f>
        <v>7167.81</v>
      </c>
      <c r="M27" s="378">
        <f>TOTAL!J27</f>
        <v>7167.81</v>
      </c>
      <c r="N27" s="378">
        <f t="shared" si="3"/>
        <v>0</v>
      </c>
      <c r="O27" s="187">
        <v>9.8320332106698327E-3</v>
      </c>
      <c r="P27" s="187">
        <f t="shared" si="9"/>
        <v>-2.5655074381607856E-2</v>
      </c>
      <c r="Q27" s="187">
        <v>8.1373422420192965E-2</v>
      </c>
      <c r="R27" s="187">
        <f t="shared" si="10"/>
        <v>4.1677390717906659E-2</v>
      </c>
      <c r="T27" s="373" t="str">
        <f t="shared" si="4"/>
        <v>León</v>
      </c>
      <c r="U27" s="379">
        <f t="shared" si="0"/>
        <v>7167.81</v>
      </c>
      <c r="V27" s="375">
        <f t="shared" si="5"/>
        <v>-115.23999999999978</v>
      </c>
      <c r="W27" s="376">
        <f t="shared" si="5"/>
        <v>-1.5823041170938024E-2</v>
      </c>
      <c r="X27" s="377">
        <f t="shared" si="6"/>
        <v>273.67000000000007</v>
      </c>
      <c r="Y27" s="376">
        <f t="shared" si="6"/>
        <v>3.9696031702286305E-2</v>
      </c>
    </row>
    <row r="28" spans="2:25" ht="15" customHeight="1">
      <c r="D28" s="373" t="str">
        <f>'Procedentes UE'!B28</f>
        <v>Palencia</v>
      </c>
      <c r="E28" s="379">
        <f>TOTAL!J28</f>
        <v>3100.36</v>
      </c>
      <c r="F28" s="379">
        <v>3128.15</v>
      </c>
      <c r="G28" s="375">
        <f t="shared" si="7"/>
        <v>-27.789999999999964</v>
      </c>
      <c r="H28" s="376">
        <f t="shared" si="8"/>
        <v>-8.8838450841551841E-3</v>
      </c>
      <c r="I28" s="379">
        <v>2999.61</v>
      </c>
      <c r="J28" s="377">
        <f t="shared" si="1"/>
        <v>100.75</v>
      </c>
      <c r="K28" s="376">
        <f t="shared" si="2"/>
        <v>3.3587699734298759E-2</v>
      </c>
      <c r="L28" s="24">
        <f>GENERO!M28</f>
        <v>3100.36</v>
      </c>
      <c r="M28" s="378">
        <f>TOTAL!J28</f>
        <v>3100.36</v>
      </c>
      <c r="N28" s="378">
        <f t="shared" si="3"/>
        <v>0</v>
      </c>
      <c r="O28" s="187">
        <v>1.9021030960074903E-2</v>
      </c>
      <c r="P28" s="187">
        <f t="shared" si="9"/>
        <v>-2.7904876044230087E-2</v>
      </c>
      <c r="Q28" s="187">
        <v>7.568645656023798E-2</v>
      </c>
      <c r="R28" s="187">
        <f t="shared" si="10"/>
        <v>4.2098756825939221E-2</v>
      </c>
      <c r="T28" s="373" t="str">
        <f t="shared" si="4"/>
        <v>Palencia</v>
      </c>
      <c r="U28" s="379">
        <f t="shared" si="0"/>
        <v>3100.36</v>
      </c>
      <c r="V28" s="375">
        <f t="shared" si="5"/>
        <v>-27.789999999999964</v>
      </c>
      <c r="W28" s="376">
        <f t="shared" si="5"/>
        <v>-8.8838450841551841E-3</v>
      </c>
      <c r="X28" s="377">
        <f t="shared" si="6"/>
        <v>100.75</v>
      </c>
      <c r="Y28" s="376">
        <f t="shared" si="6"/>
        <v>3.3587699734298759E-2</v>
      </c>
    </row>
    <row r="29" spans="2:25" ht="15" customHeight="1">
      <c r="D29" s="373" t="str">
        <f>'Procedentes UE'!B29</f>
        <v>Salamanca</v>
      </c>
      <c r="E29" s="379">
        <f>TOTAL!J29</f>
        <v>5108.2700000000004</v>
      </c>
      <c r="F29" s="379">
        <v>5252.35</v>
      </c>
      <c r="G29" s="375">
        <f t="shared" si="7"/>
        <v>-144.07999999999993</v>
      </c>
      <c r="H29" s="376">
        <f t="shared" si="8"/>
        <v>-2.7431530648186042E-2</v>
      </c>
      <c r="I29" s="379">
        <v>4810.1899999999996</v>
      </c>
      <c r="J29" s="377">
        <f t="shared" si="1"/>
        <v>298.08000000000084</v>
      </c>
      <c r="K29" s="376">
        <f t="shared" si="2"/>
        <v>6.1968446152854906E-2</v>
      </c>
      <c r="L29" s="24">
        <f>GENERO!M29</f>
        <v>5108.2700000000004</v>
      </c>
      <c r="M29" s="378">
        <f>TOTAL!J29</f>
        <v>5108.2700000000004</v>
      </c>
      <c r="N29" s="378">
        <f t="shared" si="3"/>
        <v>0</v>
      </c>
      <c r="O29" s="187">
        <v>1.8631649173435294E-2</v>
      </c>
      <c r="P29" s="187">
        <f t="shared" si="9"/>
        <v>-4.6063179821621336E-2</v>
      </c>
      <c r="Q29" s="187">
        <v>0.10869886435597609</v>
      </c>
      <c r="R29" s="187">
        <f t="shared" si="10"/>
        <v>4.6730418203121182E-2</v>
      </c>
      <c r="T29" s="373" t="str">
        <f t="shared" si="4"/>
        <v>Salamanca</v>
      </c>
      <c r="U29" s="379">
        <f t="shared" si="0"/>
        <v>5108.2700000000004</v>
      </c>
      <c r="V29" s="375">
        <f t="shared" si="5"/>
        <v>-144.07999999999993</v>
      </c>
      <c r="W29" s="376">
        <f t="shared" si="5"/>
        <v>-2.7431530648186042E-2</v>
      </c>
      <c r="X29" s="377">
        <f t="shared" si="6"/>
        <v>298.08000000000084</v>
      </c>
      <c r="Y29" s="376">
        <f t="shared" si="6"/>
        <v>6.1968446152854906E-2</v>
      </c>
    </row>
    <row r="30" spans="2:25" ht="15" customHeight="1">
      <c r="D30" s="373" t="str">
        <f>'Procedentes UE'!B30</f>
        <v>Segovia</v>
      </c>
      <c r="E30" s="379">
        <f>TOTAL!J30</f>
        <v>7753.54</v>
      </c>
      <c r="F30" s="379">
        <v>7783.1</v>
      </c>
      <c r="G30" s="375">
        <f t="shared" si="7"/>
        <v>-29.5600000000004</v>
      </c>
      <c r="H30" s="376">
        <f t="shared" si="8"/>
        <v>-3.797972530225846E-3</v>
      </c>
      <c r="I30" s="379">
        <v>7440.9</v>
      </c>
      <c r="J30" s="377">
        <f t="shared" si="1"/>
        <v>312.64000000000033</v>
      </c>
      <c r="K30" s="376">
        <f t="shared" si="2"/>
        <v>4.2016422744560522E-2</v>
      </c>
      <c r="L30" s="24">
        <f>GENERO!M30</f>
        <v>7753.54</v>
      </c>
      <c r="M30" s="378">
        <f>TOTAL!J30</f>
        <v>7753.54</v>
      </c>
      <c r="N30" s="378">
        <f t="shared" si="3"/>
        <v>0</v>
      </c>
      <c r="O30" s="187">
        <v>3.4260519209916573E-2</v>
      </c>
      <c r="P30" s="187">
        <f t="shared" si="9"/>
        <v>-3.8058491740142419E-2</v>
      </c>
      <c r="Q30" s="187">
        <v>7.7282950967161534E-2</v>
      </c>
      <c r="R30" s="187">
        <f t="shared" si="10"/>
        <v>3.5266528222601012E-2</v>
      </c>
      <c r="T30" s="373" t="str">
        <f t="shared" si="4"/>
        <v>Segovia</v>
      </c>
      <c r="U30" s="379">
        <f t="shared" si="0"/>
        <v>7753.54</v>
      </c>
      <c r="V30" s="375">
        <f t="shared" si="5"/>
        <v>-29.5600000000004</v>
      </c>
      <c r="W30" s="376">
        <f t="shared" si="5"/>
        <v>-3.797972530225846E-3</v>
      </c>
      <c r="X30" s="377">
        <f t="shared" si="6"/>
        <v>312.64000000000033</v>
      </c>
      <c r="Y30" s="376">
        <f t="shared" si="6"/>
        <v>4.2016422744560522E-2</v>
      </c>
    </row>
    <row r="31" spans="2:25" ht="15" customHeight="1">
      <c r="D31" s="373" t="str">
        <f>'Procedentes UE'!B31</f>
        <v>Soria</v>
      </c>
      <c r="E31" s="379">
        <f>TOTAL!J31</f>
        <v>4092.5</v>
      </c>
      <c r="F31" s="379">
        <v>4076.85</v>
      </c>
      <c r="G31" s="375">
        <f t="shared" si="7"/>
        <v>15.650000000000091</v>
      </c>
      <c r="H31" s="376">
        <f t="shared" si="8"/>
        <v>3.8387480530310825E-3</v>
      </c>
      <c r="I31" s="379">
        <v>3757.33</v>
      </c>
      <c r="J31" s="377">
        <f t="shared" si="1"/>
        <v>335.17000000000007</v>
      </c>
      <c r="K31" s="376">
        <f t="shared" si="2"/>
        <v>8.9204301991041568E-2</v>
      </c>
      <c r="L31" s="24">
        <f>GENERO!M31</f>
        <v>4092.5</v>
      </c>
      <c r="M31" s="378">
        <f>TOTAL!J31</f>
        <v>4092.5</v>
      </c>
      <c r="N31" s="378">
        <f t="shared" si="3"/>
        <v>0</v>
      </c>
      <c r="O31" s="187">
        <v>3.4085230832447744E-2</v>
      </c>
      <c r="P31" s="187">
        <f t="shared" si="9"/>
        <v>-3.0246482779416661E-2</v>
      </c>
      <c r="Q31" s="187">
        <v>0.11772608260565609</v>
      </c>
      <c r="R31" s="187">
        <f t="shared" si="10"/>
        <v>2.8521780614614523E-2</v>
      </c>
      <c r="T31" s="373" t="str">
        <f t="shared" si="4"/>
        <v>Soria</v>
      </c>
      <c r="U31" s="379">
        <f t="shared" si="0"/>
        <v>4092.5</v>
      </c>
      <c r="V31" s="375">
        <f t="shared" si="5"/>
        <v>15.650000000000091</v>
      </c>
      <c r="W31" s="376">
        <f t="shared" si="5"/>
        <v>3.8387480530310825E-3</v>
      </c>
      <c r="X31" s="377">
        <f t="shared" si="6"/>
        <v>335.17000000000007</v>
      </c>
      <c r="Y31" s="376">
        <f t="shared" si="6"/>
        <v>8.9204301991041568E-2</v>
      </c>
    </row>
    <row r="32" spans="2:25" ht="15" customHeight="1">
      <c r="D32" s="373" t="str">
        <f>'Procedentes UE'!B32</f>
        <v>Valladolid</v>
      </c>
      <c r="E32" s="379">
        <f>TOTAL!J32</f>
        <v>12045.27</v>
      </c>
      <c r="F32" s="379">
        <v>12572.55</v>
      </c>
      <c r="G32" s="375">
        <f t="shared" si="7"/>
        <v>-527.27999999999884</v>
      </c>
      <c r="H32" s="376">
        <f t="shared" si="8"/>
        <v>-4.1938986124533173E-2</v>
      </c>
      <c r="I32" s="379">
        <v>11524.04</v>
      </c>
      <c r="J32" s="377">
        <f t="shared" si="1"/>
        <v>521.22999999999956</v>
      </c>
      <c r="K32" s="376">
        <f t="shared" si="2"/>
        <v>4.5229797883381107E-2</v>
      </c>
      <c r="L32" s="24">
        <f>GENERO!M32</f>
        <v>12045.27</v>
      </c>
      <c r="M32" s="378">
        <f>TOTAL!J32</f>
        <v>12045.27</v>
      </c>
      <c r="N32" s="378">
        <f t="shared" si="3"/>
        <v>0</v>
      </c>
      <c r="O32" s="187">
        <v>1.1425909776903831E-2</v>
      </c>
      <c r="P32" s="187">
        <f t="shared" si="9"/>
        <v>-5.3364895901437004E-2</v>
      </c>
      <c r="Q32" s="187">
        <v>9.5608867664743746E-2</v>
      </c>
      <c r="R32" s="187">
        <f t="shared" si="10"/>
        <v>5.037906978136264E-2</v>
      </c>
      <c r="T32" s="373" t="str">
        <f t="shared" si="4"/>
        <v>Valladolid</v>
      </c>
      <c r="U32" s="379">
        <f t="shared" si="0"/>
        <v>12045.27</v>
      </c>
      <c r="V32" s="375">
        <f t="shared" si="5"/>
        <v>-527.27999999999884</v>
      </c>
      <c r="W32" s="376">
        <f t="shared" si="5"/>
        <v>-4.1938986124533173E-2</v>
      </c>
      <c r="X32" s="377">
        <f t="shared" si="6"/>
        <v>521.22999999999956</v>
      </c>
      <c r="Y32" s="376">
        <f t="shared" si="6"/>
        <v>4.5229797883381107E-2</v>
      </c>
    </row>
    <row r="33" spans="2:25" ht="15" customHeight="1">
      <c r="D33" s="373" t="str">
        <f>'Procedentes UE'!B33</f>
        <v>Zamora</v>
      </c>
      <c r="E33" s="379">
        <f>TOTAL!J33</f>
        <v>2267</v>
      </c>
      <c r="F33" s="379">
        <v>2314.4499999999998</v>
      </c>
      <c r="G33" s="375">
        <f t="shared" si="7"/>
        <v>-47.449999999999818</v>
      </c>
      <c r="H33" s="376">
        <f t="shared" si="8"/>
        <v>-2.0501631057054492E-2</v>
      </c>
      <c r="I33" s="379">
        <v>2273.5700000000002</v>
      </c>
      <c r="J33" s="377">
        <f t="shared" si="1"/>
        <v>-6.5700000000001637</v>
      </c>
      <c r="K33" s="376">
        <f t="shared" si="2"/>
        <v>-2.889728488676524E-3</v>
      </c>
      <c r="L33" s="24">
        <f>GENERO!M33</f>
        <v>2267</v>
      </c>
      <c r="M33" s="378">
        <f>TOTAL!J33</f>
        <v>2267</v>
      </c>
      <c r="N33" s="378">
        <f t="shared" si="3"/>
        <v>0</v>
      </c>
      <c r="O33" s="187">
        <v>8.1850099753446592E-3</v>
      </c>
      <c r="P33" s="187">
        <f t="shared" si="9"/>
        <v>-2.8686641032399152E-2</v>
      </c>
      <c r="Q33" s="187">
        <v>3.7474505233431099E-2</v>
      </c>
      <c r="R33" s="187">
        <f t="shared" si="10"/>
        <v>4.0364233722107623E-2</v>
      </c>
      <c r="T33" s="373" t="str">
        <f t="shared" si="4"/>
        <v>Zamora</v>
      </c>
      <c r="U33" s="379">
        <f t="shared" si="0"/>
        <v>2267</v>
      </c>
      <c r="V33" s="375">
        <f t="shared" si="5"/>
        <v>-47.449999999999818</v>
      </c>
      <c r="W33" s="376">
        <f t="shared" si="5"/>
        <v>-2.0501631057054492E-2</v>
      </c>
      <c r="X33" s="377">
        <f t="shared" si="6"/>
        <v>-6.5700000000001637</v>
      </c>
      <c r="Y33" s="376">
        <f t="shared" si="6"/>
        <v>-2.889728488676524E-3</v>
      </c>
    </row>
    <row r="34" spans="2:25" ht="15" customHeight="1">
      <c r="B34" s="115"/>
      <c r="C34" s="115"/>
      <c r="D34" s="380" t="str">
        <f>'Procedentes UE'!B34</f>
        <v>CASTILLA Y LEÓN</v>
      </c>
      <c r="E34" s="381">
        <f>TOTAL!J34</f>
        <v>57031.77</v>
      </c>
      <c r="F34" s="381">
        <v>58109.1</v>
      </c>
      <c r="G34" s="382">
        <f t="shared" si="7"/>
        <v>-1077.3300000000017</v>
      </c>
      <c r="H34" s="383">
        <f t="shared" si="8"/>
        <v>-1.853978120466504E-2</v>
      </c>
      <c r="I34" s="381">
        <v>54625.760000000002</v>
      </c>
      <c r="J34" s="384">
        <f t="shared" si="1"/>
        <v>2406.0099999999948</v>
      </c>
      <c r="K34" s="383">
        <f t="shared" si="2"/>
        <v>4.404533685206391E-2</v>
      </c>
      <c r="L34" s="31">
        <f>GENERO!M34</f>
        <v>57031.77</v>
      </c>
      <c r="M34" s="385">
        <f>TOTAL!J34</f>
        <v>57031.77</v>
      </c>
      <c r="N34" s="378">
        <f t="shared" si="3"/>
        <v>0</v>
      </c>
      <c r="O34" s="187">
        <v>2.0114168185041192E-2</v>
      </c>
      <c r="P34" s="187">
        <f t="shared" si="9"/>
        <v>-3.8653949389706233E-2</v>
      </c>
      <c r="Q34" s="187">
        <v>8.4650124453909958E-2</v>
      </c>
      <c r="R34" s="187">
        <f t="shared" si="10"/>
        <v>4.0604787601846049E-2</v>
      </c>
      <c r="T34" s="380" t="str">
        <f t="shared" si="4"/>
        <v>CASTILLA Y LEÓN</v>
      </c>
      <c r="U34" s="381">
        <f t="shared" si="0"/>
        <v>57031.77</v>
      </c>
      <c r="V34" s="382">
        <f t="shared" si="5"/>
        <v>-1077.3300000000017</v>
      </c>
      <c r="W34" s="383">
        <f t="shared" si="5"/>
        <v>-1.853978120466504E-2</v>
      </c>
      <c r="X34" s="384">
        <f t="shared" si="6"/>
        <v>2406.0099999999948</v>
      </c>
      <c r="Y34" s="383">
        <f t="shared" si="6"/>
        <v>4.404533685206391E-2</v>
      </c>
    </row>
    <row r="35" spans="2:25" ht="15" customHeight="1">
      <c r="D35" s="373" t="str">
        <f>'Procedentes UE'!B35</f>
        <v>Albacete</v>
      </c>
      <c r="E35" s="379">
        <f>TOTAL!J35</f>
        <v>9832.9</v>
      </c>
      <c r="F35" s="379">
        <v>10159.85</v>
      </c>
      <c r="G35" s="375">
        <f t="shared" si="7"/>
        <v>-326.95000000000073</v>
      </c>
      <c r="H35" s="376">
        <f t="shared" si="8"/>
        <v>-3.2180593217419617E-2</v>
      </c>
      <c r="I35" s="379">
        <v>9140.3799999999992</v>
      </c>
      <c r="J35" s="377">
        <f t="shared" si="1"/>
        <v>692.52000000000044</v>
      </c>
      <c r="K35" s="376">
        <f t="shared" si="2"/>
        <v>7.5764902553285607E-2</v>
      </c>
      <c r="L35" s="24">
        <f>GENERO!M35</f>
        <v>9832.9</v>
      </c>
      <c r="M35" s="378">
        <f>TOTAL!J35</f>
        <v>9832.9</v>
      </c>
      <c r="N35" s="378">
        <f t="shared" si="3"/>
        <v>0</v>
      </c>
      <c r="O35" s="187">
        <v>2.8801812986181785E-2</v>
      </c>
      <c r="P35" s="187">
        <f t="shared" si="9"/>
        <v>-6.0982406203601403E-2</v>
      </c>
      <c r="Q35" s="187">
        <v>9.2468736222970138E-2</v>
      </c>
      <c r="R35" s="187">
        <f t="shared" si="10"/>
        <v>1.6703833669684531E-2</v>
      </c>
      <c r="T35" s="373" t="str">
        <f t="shared" si="4"/>
        <v>Albacete</v>
      </c>
      <c r="U35" s="379">
        <f t="shared" si="0"/>
        <v>9832.9</v>
      </c>
      <c r="V35" s="375">
        <f t="shared" si="5"/>
        <v>-326.95000000000073</v>
      </c>
      <c r="W35" s="376">
        <f t="shared" si="5"/>
        <v>-3.2180593217419617E-2</v>
      </c>
      <c r="X35" s="377">
        <f t="shared" si="6"/>
        <v>692.52000000000044</v>
      </c>
      <c r="Y35" s="376">
        <f t="shared" si="6"/>
        <v>7.5764902553285607E-2</v>
      </c>
    </row>
    <row r="36" spans="2:25" ht="15" customHeight="1">
      <c r="D36" s="373" t="str">
        <f>'Procedentes UE'!B36</f>
        <v>Ciudad Real</v>
      </c>
      <c r="E36" s="379">
        <f>TOTAL!J36</f>
        <v>9950.18</v>
      </c>
      <c r="F36" s="379">
        <v>10656.45</v>
      </c>
      <c r="G36" s="375">
        <f t="shared" si="7"/>
        <v>-706.27000000000044</v>
      </c>
      <c r="H36" s="376">
        <f t="shared" si="8"/>
        <v>-6.6276292761660804E-2</v>
      </c>
      <c r="I36" s="379">
        <v>10593.47</v>
      </c>
      <c r="J36" s="377">
        <f t="shared" si="1"/>
        <v>-643.28999999999905</v>
      </c>
      <c r="K36" s="376">
        <f t="shared" si="2"/>
        <v>-6.0725144829786526E-2</v>
      </c>
      <c r="L36" s="24">
        <f>GENERO!M36</f>
        <v>9950.18</v>
      </c>
      <c r="M36" s="378">
        <f>TOTAL!J36</f>
        <v>9950.18</v>
      </c>
      <c r="N36" s="378">
        <f t="shared" si="3"/>
        <v>0</v>
      </c>
      <c r="O36" s="187">
        <v>-3.6068127277776307E-2</v>
      </c>
      <c r="P36" s="187">
        <f t="shared" si="9"/>
        <v>-3.0208165483884497E-2</v>
      </c>
      <c r="Q36" s="187">
        <v>-4.6978335233751389E-2</v>
      </c>
      <c r="R36" s="187">
        <f t="shared" si="10"/>
        <v>1.3746809596035137E-2</v>
      </c>
      <c r="T36" s="373" t="str">
        <f t="shared" si="4"/>
        <v>Ciudad Real</v>
      </c>
      <c r="U36" s="379">
        <f t="shared" si="0"/>
        <v>9950.18</v>
      </c>
      <c r="V36" s="375">
        <f t="shared" si="5"/>
        <v>-706.27000000000044</v>
      </c>
      <c r="W36" s="376">
        <f t="shared" si="5"/>
        <v>-6.6276292761660804E-2</v>
      </c>
      <c r="X36" s="377">
        <f t="shared" si="6"/>
        <v>-643.28999999999905</v>
      </c>
      <c r="Y36" s="376">
        <f t="shared" si="6"/>
        <v>-6.0725144829786526E-2</v>
      </c>
    </row>
    <row r="37" spans="2:25" ht="15" customHeight="1">
      <c r="D37" s="373" t="str">
        <f>'Procedentes UE'!B37</f>
        <v>Cuenca</v>
      </c>
      <c r="E37" s="379">
        <f>TOTAL!J37</f>
        <v>10089.540000000001</v>
      </c>
      <c r="F37" s="379">
        <v>10457.4</v>
      </c>
      <c r="G37" s="375">
        <f t="shared" si="7"/>
        <v>-367.85999999999876</v>
      </c>
      <c r="H37" s="376">
        <f t="shared" si="8"/>
        <v>-3.5177003844167665E-2</v>
      </c>
      <c r="I37" s="379">
        <v>9863.66</v>
      </c>
      <c r="J37" s="377">
        <f t="shared" si="1"/>
        <v>225.88000000000102</v>
      </c>
      <c r="K37" s="376">
        <f t="shared" si="2"/>
        <v>2.2900221621588779E-2</v>
      </c>
      <c r="L37" s="24">
        <f>GENERO!M37</f>
        <v>10089.540000000001</v>
      </c>
      <c r="M37" s="378">
        <f>TOTAL!J37</f>
        <v>10089.540000000001</v>
      </c>
      <c r="N37" s="378">
        <f t="shared" si="3"/>
        <v>0</v>
      </c>
      <c r="O37" s="187">
        <v>9.1375711565797602E-3</v>
      </c>
      <c r="P37" s="187">
        <f t="shared" si="9"/>
        <v>-4.4314575000747425E-2</v>
      </c>
      <c r="Q37" s="187">
        <v>4.5112932240655601E-2</v>
      </c>
      <c r="R37" s="187">
        <f t="shared" si="10"/>
        <v>2.2212710619066822E-2</v>
      </c>
      <c r="T37" s="373" t="str">
        <f t="shared" si="4"/>
        <v>Cuenca</v>
      </c>
      <c r="U37" s="379">
        <f t="shared" si="0"/>
        <v>10089.540000000001</v>
      </c>
      <c r="V37" s="375">
        <f t="shared" si="5"/>
        <v>-367.85999999999876</v>
      </c>
      <c r="W37" s="376">
        <f t="shared" si="5"/>
        <v>-3.5177003844167665E-2</v>
      </c>
      <c r="X37" s="377">
        <f t="shared" si="6"/>
        <v>225.88000000000102</v>
      </c>
      <c r="Y37" s="376">
        <f t="shared" si="6"/>
        <v>2.2900221621588779E-2</v>
      </c>
    </row>
    <row r="38" spans="2:25" ht="15" customHeight="1">
      <c r="D38" s="373" t="str">
        <f>'Procedentes UE'!B38</f>
        <v>Guadalajara</v>
      </c>
      <c r="E38" s="379">
        <f>TOTAL!J38</f>
        <v>11803.09</v>
      </c>
      <c r="F38" s="379">
        <v>12156.35</v>
      </c>
      <c r="G38" s="375">
        <f t="shared" si="7"/>
        <v>-353.26000000000022</v>
      </c>
      <c r="H38" s="376">
        <f t="shared" si="8"/>
        <v>-2.9059709534523082E-2</v>
      </c>
      <c r="I38" s="379">
        <v>11877.19</v>
      </c>
      <c r="J38" s="377">
        <f t="shared" si="1"/>
        <v>-74.100000000000364</v>
      </c>
      <c r="K38" s="376">
        <f t="shared" si="2"/>
        <v>-6.2388494248218906E-3</v>
      </c>
      <c r="L38" s="24">
        <f>GENERO!M38</f>
        <v>11803.09</v>
      </c>
      <c r="M38" s="378">
        <f>TOTAL!J38</f>
        <v>11803.09</v>
      </c>
      <c r="N38" s="378">
        <f t="shared" si="3"/>
        <v>0</v>
      </c>
      <c r="O38" s="187">
        <v>-1.7021311004823403E-2</v>
      </c>
      <c r="P38" s="187">
        <f t="shared" si="9"/>
        <v>-1.2038398529699679E-2</v>
      </c>
      <c r="Q38" s="187">
        <v>4.9404137585732144E-2</v>
      </c>
      <c r="R38" s="187">
        <f t="shared" si="10"/>
        <v>5.5642987010554035E-2</v>
      </c>
      <c r="T38" s="373" t="str">
        <f t="shared" si="4"/>
        <v>Guadalajara</v>
      </c>
      <c r="U38" s="379">
        <f t="shared" si="0"/>
        <v>11803.09</v>
      </c>
      <c r="V38" s="375">
        <f t="shared" ref="V38:W67" si="11">G38</f>
        <v>-353.26000000000022</v>
      </c>
      <c r="W38" s="376">
        <f t="shared" si="11"/>
        <v>-2.9059709534523082E-2</v>
      </c>
      <c r="X38" s="377">
        <f t="shared" ref="X38:Y68" si="12">J38</f>
        <v>-74.100000000000364</v>
      </c>
      <c r="Y38" s="376">
        <f t="shared" si="12"/>
        <v>-6.2388494248218906E-3</v>
      </c>
    </row>
    <row r="39" spans="2:25" ht="15" customHeight="1">
      <c r="D39" s="373" t="str">
        <f>'Procedentes UE'!B39</f>
        <v>Toledo</v>
      </c>
      <c r="E39" s="379">
        <f>TOTAL!J39</f>
        <v>20274.68</v>
      </c>
      <c r="F39" s="379">
        <v>21121.5</v>
      </c>
      <c r="G39" s="375">
        <f t="shared" si="7"/>
        <v>-846.81999999999971</v>
      </c>
      <c r="H39" s="376">
        <f t="shared" si="8"/>
        <v>-4.0092796439646805E-2</v>
      </c>
      <c r="I39" s="379">
        <v>20598.900000000001</v>
      </c>
      <c r="J39" s="377">
        <f t="shared" si="1"/>
        <v>-324.22000000000116</v>
      </c>
      <c r="K39" s="376">
        <f t="shared" si="2"/>
        <v>-1.5739675419561339E-2</v>
      </c>
      <c r="L39" s="24">
        <f>GENERO!M39</f>
        <v>20274.68</v>
      </c>
      <c r="M39" s="378">
        <f>TOTAL!J39</f>
        <v>20274.68</v>
      </c>
      <c r="N39" s="378">
        <f t="shared" si="3"/>
        <v>0</v>
      </c>
      <c r="O39" s="187">
        <v>7.3461414276494441E-3</v>
      </c>
      <c r="P39" s="187">
        <f t="shared" si="9"/>
        <v>-4.7438937867296249E-2</v>
      </c>
      <c r="Q39" s="187">
        <v>5.0988967062983725E-3</v>
      </c>
      <c r="R39" s="187">
        <f t="shared" si="10"/>
        <v>2.0838572125859711E-2</v>
      </c>
      <c r="T39" s="373" t="str">
        <f t="shared" si="4"/>
        <v>Toledo</v>
      </c>
      <c r="U39" s="379">
        <f t="shared" si="0"/>
        <v>20274.68</v>
      </c>
      <c r="V39" s="375">
        <f t="shared" si="11"/>
        <v>-846.81999999999971</v>
      </c>
      <c r="W39" s="376">
        <f t="shared" si="11"/>
        <v>-4.0092796439646805E-2</v>
      </c>
      <c r="X39" s="377">
        <f t="shared" si="12"/>
        <v>-324.22000000000116</v>
      </c>
      <c r="Y39" s="376">
        <f t="shared" si="12"/>
        <v>-1.5739675419561339E-2</v>
      </c>
    </row>
    <row r="40" spans="2:25" ht="15" customHeight="1">
      <c r="B40" s="115"/>
      <c r="C40" s="115"/>
      <c r="D40" s="380" t="str">
        <f>'Procedentes UE'!B40</f>
        <v>CAST.-LA MANCHA</v>
      </c>
      <c r="E40" s="381">
        <f>TOTAL!J40</f>
        <v>61950.400000000001</v>
      </c>
      <c r="F40" s="381">
        <v>64551.55</v>
      </c>
      <c r="G40" s="382">
        <f t="shared" si="7"/>
        <v>-2601.1500000000015</v>
      </c>
      <c r="H40" s="383">
        <f t="shared" si="8"/>
        <v>-4.0295701652400262E-2</v>
      </c>
      <c r="I40" s="381">
        <v>62073.61</v>
      </c>
      <c r="J40" s="384">
        <f t="shared" si="1"/>
        <v>-123.20999999999913</v>
      </c>
      <c r="K40" s="383">
        <f t="shared" si="2"/>
        <v>-1.9849014742335802E-3</v>
      </c>
      <c r="L40" s="31">
        <f>GENERO!M40</f>
        <v>61950.400000000001</v>
      </c>
      <c r="M40" s="385">
        <f>TOTAL!J40</f>
        <v>61950.400000000001</v>
      </c>
      <c r="N40" s="378">
        <f t="shared" si="3"/>
        <v>0</v>
      </c>
      <c r="O40" s="187">
        <v>-1.1776691280482865E-3</v>
      </c>
      <c r="P40" s="187">
        <f t="shared" si="9"/>
        <v>-3.9118032524351976E-2</v>
      </c>
      <c r="Q40" s="187">
        <v>2.3230175292318966E-2</v>
      </c>
      <c r="R40" s="187">
        <f t="shared" si="10"/>
        <v>2.5215076766552547E-2</v>
      </c>
      <c r="T40" s="380" t="str">
        <f t="shared" si="4"/>
        <v>CAST.-LA MANCHA</v>
      </c>
      <c r="U40" s="381">
        <f t="shared" si="0"/>
        <v>61950.400000000001</v>
      </c>
      <c r="V40" s="382">
        <f t="shared" si="11"/>
        <v>-2601.1500000000015</v>
      </c>
      <c r="W40" s="383">
        <f t="shared" si="11"/>
        <v>-4.0295701652400262E-2</v>
      </c>
      <c r="X40" s="384">
        <f t="shared" si="12"/>
        <v>-123.20999999999913</v>
      </c>
      <c r="Y40" s="383">
        <f t="shared" si="12"/>
        <v>-1.9849014742335802E-3</v>
      </c>
    </row>
    <row r="41" spans="2:25" ht="15" customHeight="1">
      <c r="D41" s="373" t="str">
        <f>'Procedentes UE'!B41</f>
        <v>Barcelona</v>
      </c>
      <c r="E41" s="379">
        <f>TOTAL!J41</f>
        <v>366606.36</v>
      </c>
      <c r="F41" s="379">
        <v>377740.45</v>
      </c>
      <c r="G41" s="375">
        <f t="shared" si="7"/>
        <v>-11134.090000000026</v>
      </c>
      <c r="H41" s="376">
        <f t="shared" si="8"/>
        <v>-2.9475503616305909E-2</v>
      </c>
      <c r="I41" s="379">
        <v>357596.76</v>
      </c>
      <c r="J41" s="377">
        <f t="shared" si="1"/>
        <v>9009.5999999999767</v>
      </c>
      <c r="K41" s="376">
        <f t="shared" si="2"/>
        <v>2.519485914805264E-2</v>
      </c>
      <c r="L41" s="24">
        <f>GENERO!M41</f>
        <v>366606.36</v>
      </c>
      <c r="M41" s="378">
        <f>TOTAL!J41</f>
        <v>366606.36</v>
      </c>
      <c r="N41" s="378">
        <f t="shared" si="3"/>
        <v>0</v>
      </c>
      <c r="O41" s="187">
        <v>1.1528286366439211E-2</v>
      </c>
      <c r="P41" s="187">
        <f t="shared" si="9"/>
        <v>-4.100378998274512E-2</v>
      </c>
      <c r="Q41" s="187">
        <v>7.3101889729778824E-2</v>
      </c>
      <c r="R41" s="187">
        <f t="shared" si="10"/>
        <v>4.7907030581726184E-2</v>
      </c>
      <c r="T41" s="373" t="str">
        <f t="shared" si="4"/>
        <v>Barcelona</v>
      </c>
      <c r="U41" s="379">
        <f t="shared" si="0"/>
        <v>366606.36</v>
      </c>
      <c r="V41" s="375">
        <f t="shared" si="11"/>
        <v>-11134.090000000026</v>
      </c>
      <c r="W41" s="376">
        <f t="shared" si="11"/>
        <v>-2.9475503616305909E-2</v>
      </c>
      <c r="X41" s="377">
        <f t="shared" si="12"/>
        <v>9009.5999999999767</v>
      </c>
      <c r="Y41" s="376">
        <f t="shared" si="12"/>
        <v>2.519485914805264E-2</v>
      </c>
    </row>
    <row r="42" spans="2:25" ht="15" customHeight="1">
      <c r="D42" s="373" t="str">
        <f>'Procedentes UE'!B42</f>
        <v>Girona</v>
      </c>
      <c r="E42" s="379">
        <f>TOTAL!J42</f>
        <v>54214.27</v>
      </c>
      <c r="F42" s="379">
        <v>54549.9</v>
      </c>
      <c r="G42" s="375">
        <f t="shared" si="7"/>
        <v>-335.63000000000466</v>
      </c>
      <c r="H42" s="376">
        <f t="shared" si="8"/>
        <v>-6.1527152203763036E-3</v>
      </c>
      <c r="I42" s="379">
        <v>53761.19</v>
      </c>
      <c r="J42" s="377">
        <f t="shared" si="1"/>
        <v>453.07999999999447</v>
      </c>
      <c r="K42" s="376">
        <f t="shared" si="2"/>
        <v>8.4276408316108498E-3</v>
      </c>
      <c r="L42" s="24">
        <f>GENERO!M42</f>
        <v>54214.27</v>
      </c>
      <c r="M42" s="378">
        <f>TOTAL!J42</f>
        <v>54214.27</v>
      </c>
      <c r="N42" s="378">
        <f t="shared" si="3"/>
        <v>0</v>
      </c>
      <c r="O42" s="187">
        <v>2.1358891006296066E-2</v>
      </c>
      <c r="P42" s="187">
        <f t="shared" si="9"/>
        <v>-2.7511606226672369E-2</v>
      </c>
      <c r="Q42" s="187">
        <v>5.6043999655405852E-2</v>
      </c>
      <c r="R42" s="187">
        <f t="shared" si="10"/>
        <v>4.7616358823795002E-2</v>
      </c>
      <c r="T42" s="373" t="str">
        <f t="shared" si="4"/>
        <v>Girona</v>
      </c>
      <c r="U42" s="379">
        <f t="shared" si="0"/>
        <v>54214.27</v>
      </c>
      <c r="V42" s="375">
        <f t="shared" si="11"/>
        <v>-335.63000000000466</v>
      </c>
      <c r="W42" s="376">
        <f t="shared" si="11"/>
        <v>-6.1527152203763036E-3</v>
      </c>
      <c r="X42" s="377">
        <f t="shared" si="12"/>
        <v>453.07999999999447</v>
      </c>
      <c r="Y42" s="376">
        <f t="shared" si="12"/>
        <v>8.4276408316108498E-3</v>
      </c>
    </row>
    <row r="43" spans="2:25" ht="15" customHeight="1">
      <c r="D43" s="373" t="str">
        <f>'Procedentes UE'!B43</f>
        <v>Lleida</v>
      </c>
      <c r="E43" s="379">
        <f>TOTAL!J43</f>
        <v>33287.81</v>
      </c>
      <c r="F43" s="379">
        <v>34228</v>
      </c>
      <c r="G43" s="375">
        <f t="shared" si="7"/>
        <v>-940.19000000000233</v>
      </c>
      <c r="H43" s="376">
        <f t="shared" si="8"/>
        <v>-2.7468446885590803E-2</v>
      </c>
      <c r="I43" s="379">
        <v>32243.66</v>
      </c>
      <c r="J43" s="377">
        <f t="shared" si="1"/>
        <v>1044.1499999999978</v>
      </c>
      <c r="K43" s="376">
        <f t="shared" si="2"/>
        <v>3.2383110354097466E-2</v>
      </c>
      <c r="L43" s="24">
        <f>GENERO!M43</f>
        <v>33287.81</v>
      </c>
      <c r="M43" s="378">
        <f>TOTAL!J43</f>
        <v>33287.81</v>
      </c>
      <c r="N43" s="378">
        <f t="shared" si="3"/>
        <v>0</v>
      </c>
      <c r="O43" s="187">
        <v>2.0721590641377574E-2</v>
      </c>
      <c r="P43" s="187">
        <f t="shared" si="9"/>
        <v>-4.8190037526968377E-2</v>
      </c>
      <c r="Q43" s="187">
        <v>6.7939657727648539E-2</v>
      </c>
      <c r="R43" s="187">
        <f t="shared" si="10"/>
        <v>3.5556547373551073E-2</v>
      </c>
      <c r="T43" s="373" t="str">
        <f t="shared" si="4"/>
        <v>Lleida</v>
      </c>
      <c r="U43" s="379">
        <f t="shared" si="0"/>
        <v>33287.81</v>
      </c>
      <c r="V43" s="375">
        <f t="shared" si="11"/>
        <v>-940.19000000000233</v>
      </c>
      <c r="W43" s="376">
        <f t="shared" si="11"/>
        <v>-2.7468446885590803E-2</v>
      </c>
      <c r="X43" s="377">
        <f t="shared" si="12"/>
        <v>1044.1499999999978</v>
      </c>
      <c r="Y43" s="376">
        <f t="shared" si="12"/>
        <v>3.2383110354097466E-2</v>
      </c>
    </row>
    <row r="44" spans="2:25" ht="15" customHeight="1">
      <c r="D44" s="373" t="str">
        <f>'Procedentes UE'!B44</f>
        <v>Tarragona</v>
      </c>
      <c r="E44" s="379">
        <f>TOTAL!J44</f>
        <v>41182.720000000001</v>
      </c>
      <c r="F44" s="379">
        <v>42040.4</v>
      </c>
      <c r="G44" s="375">
        <f t="shared" si="7"/>
        <v>-857.68000000000029</v>
      </c>
      <c r="H44" s="376">
        <f t="shared" si="8"/>
        <v>-2.0401328246163253E-2</v>
      </c>
      <c r="I44" s="379">
        <v>41104.379999999997</v>
      </c>
      <c r="J44" s="377">
        <f t="shared" si="1"/>
        <v>78.340000000003783</v>
      </c>
      <c r="K44" s="376">
        <f t="shared" si="2"/>
        <v>1.9058796167221725E-3</v>
      </c>
      <c r="L44" s="24">
        <f>GENERO!M44</f>
        <v>41182.720000000001</v>
      </c>
      <c r="M44" s="378">
        <f>TOTAL!J44</f>
        <v>41182.720000000001</v>
      </c>
      <c r="N44" s="378">
        <f t="shared" si="3"/>
        <v>0</v>
      </c>
      <c r="O44" s="187">
        <v>6.7548199365252692E-3</v>
      </c>
      <c r="P44" s="187">
        <f t="shared" si="9"/>
        <v>-2.7156148182688522E-2</v>
      </c>
      <c r="Q44" s="187">
        <v>4.8540686682861933E-2</v>
      </c>
      <c r="R44" s="187">
        <f t="shared" si="10"/>
        <v>4.6634807066139761E-2</v>
      </c>
      <c r="T44" s="373" t="str">
        <f t="shared" si="4"/>
        <v>Tarragona</v>
      </c>
      <c r="U44" s="379">
        <f t="shared" si="0"/>
        <v>41182.720000000001</v>
      </c>
      <c r="V44" s="375">
        <f t="shared" si="11"/>
        <v>-857.68000000000029</v>
      </c>
      <c r="W44" s="376">
        <f t="shared" si="11"/>
        <v>-2.0401328246163253E-2</v>
      </c>
      <c r="X44" s="377">
        <f t="shared" si="12"/>
        <v>78.340000000003783</v>
      </c>
      <c r="Y44" s="376">
        <f t="shared" si="12"/>
        <v>1.9058796167221725E-3</v>
      </c>
    </row>
    <row r="45" spans="2:25" ht="15" customHeight="1">
      <c r="B45" s="115"/>
      <c r="C45" s="115"/>
      <c r="D45" s="380" t="str">
        <f>'Procedentes UE'!B45</f>
        <v>CATALUÑA</v>
      </c>
      <c r="E45" s="381">
        <f>TOTAL!J45</f>
        <v>495291.18</v>
      </c>
      <c r="F45" s="381">
        <v>508558.75</v>
      </c>
      <c r="G45" s="382">
        <f t="shared" si="7"/>
        <v>-13267.570000000007</v>
      </c>
      <c r="H45" s="383">
        <f t="shared" si="8"/>
        <v>-2.6088568921486477E-2</v>
      </c>
      <c r="I45" s="381">
        <v>484706</v>
      </c>
      <c r="J45" s="384">
        <f t="shared" si="1"/>
        <v>10585.179999999993</v>
      </c>
      <c r="K45" s="383">
        <f t="shared" si="2"/>
        <v>2.1838351495545805E-2</v>
      </c>
      <c r="L45" s="31">
        <f>GENERO!M45</f>
        <v>495291.18</v>
      </c>
      <c r="M45" s="385">
        <f>TOTAL!J45</f>
        <v>495291.18</v>
      </c>
      <c r="N45" s="378">
        <f t="shared" si="3"/>
        <v>0</v>
      </c>
      <c r="O45" s="187">
        <v>1.2790857456943971E-2</v>
      </c>
      <c r="P45" s="187">
        <f t="shared" si="9"/>
        <v>-3.8879426378430448E-2</v>
      </c>
      <c r="Q45" s="187">
        <v>6.8832646974045009E-2</v>
      </c>
      <c r="R45" s="187">
        <f t="shared" si="10"/>
        <v>4.6994295478499204E-2</v>
      </c>
      <c r="T45" s="380" t="str">
        <f t="shared" si="4"/>
        <v>CATALUÑA</v>
      </c>
      <c r="U45" s="381">
        <f t="shared" si="0"/>
        <v>495291.18</v>
      </c>
      <c r="V45" s="382">
        <f t="shared" si="11"/>
        <v>-13267.570000000007</v>
      </c>
      <c r="W45" s="383">
        <f t="shared" si="11"/>
        <v>-2.6088568921486477E-2</v>
      </c>
      <c r="X45" s="384">
        <f t="shared" si="12"/>
        <v>10585.179999999993</v>
      </c>
      <c r="Y45" s="383">
        <f t="shared" si="12"/>
        <v>2.1838351495545805E-2</v>
      </c>
    </row>
    <row r="46" spans="2:25" ht="15" customHeight="1">
      <c r="D46" s="373" t="str">
        <f>'Procedentes UE'!B46</f>
        <v>Alicante</v>
      </c>
      <c r="E46" s="379">
        <f>TOTAL!J46</f>
        <v>87966.54</v>
      </c>
      <c r="F46" s="379">
        <v>89662.7</v>
      </c>
      <c r="G46" s="375">
        <f t="shared" si="7"/>
        <v>-1696.1600000000035</v>
      </c>
      <c r="H46" s="376">
        <f t="shared" si="8"/>
        <v>-1.8917119381861136E-2</v>
      </c>
      <c r="I46" s="379">
        <v>88195.61</v>
      </c>
      <c r="J46" s="377">
        <f t="shared" si="1"/>
        <v>-229.07000000000698</v>
      </c>
      <c r="K46" s="376">
        <f t="shared" si="2"/>
        <v>-2.597294808664552E-3</v>
      </c>
      <c r="L46" s="24">
        <f>GENERO!M46</f>
        <v>87966.54</v>
      </c>
      <c r="M46" s="378">
        <f>TOTAL!J46</f>
        <v>87966.54</v>
      </c>
      <c r="N46" s="378">
        <f t="shared" si="3"/>
        <v>0</v>
      </c>
      <c r="O46" s="187">
        <v>1.7560735458858279E-2</v>
      </c>
      <c r="P46" s="187">
        <f t="shared" si="9"/>
        <v>-3.6477854840719415E-2</v>
      </c>
      <c r="Q46" s="187">
        <v>5.2645358068854176E-2</v>
      </c>
      <c r="R46" s="187">
        <f t="shared" si="10"/>
        <v>5.5242652877518728E-2</v>
      </c>
      <c r="T46" s="373" t="str">
        <f t="shared" si="4"/>
        <v>Alicante</v>
      </c>
      <c r="U46" s="379">
        <f t="shared" si="0"/>
        <v>87966.54</v>
      </c>
      <c r="V46" s="375">
        <f t="shared" si="11"/>
        <v>-1696.1600000000035</v>
      </c>
      <c r="W46" s="376">
        <f t="shared" si="11"/>
        <v>-1.8917119381861136E-2</v>
      </c>
      <c r="X46" s="377">
        <f t="shared" si="12"/>
        <v>-229.07000000000698</v>
      </c>
      <c r="Y46" s="376">
        <f t="shared" si="12"/>
        <v>-2.597294808664552E-3</v>
      </c>
    </row>
    <row r="47" spans="2:25" ht="15" customHeight="1">
      <c r="D47" s="373" t="str">
        <f>'Procedentes UE'!B47</f>
        <v>Castellón</v>
      </c>
      <c r="E47" s="379">
        <f>TOTAL!J47</f>
        <v>32858.589999999997</v>
      </c>
      <c r="F47" s="379">
        <v>34191.25</v>
      </c>
      <c r="G47" s="375">
        <f t="shared" si="7"/>
        <v>-1332.6600000000035</v>
      </c>
      <c r="H47" s="376">
        <f t="shared" si="8"/>
        <v>-3.8976638759916749E-2</v>
      </c>
      <c r="I47" s="379">
        <v>32507.8</v>
      </c>
      <c r="J47" s="377">
        <f t="shared" si="1"/>
        <v>350.78999999999724</v>
      </c>
      <c r="K47" s="376">
        <f t="shared" si="2"/>
        <v>1.0790948633866204E-2</v>
      </c>
      <c r="L47" s="24">
        <f>GENERO!M47</f>
        <v>32858.589999999997</v>
      </c>
      <c r="M47" s="378">
        <f>TOTAL!J47</f>
        <v>32858.589999999997</v>
      </c>
      <c r="N47" s="378">
        <f t="shared" si="3"/>
        <v>0</v>
      </c>
      <c r="O47" s="187">
        <v>-1.5353189891367358E-2</v>
      </c>
      <c r="P47" s="187">
        <f t="shared" si="9"/>
        <v>-2.362344886854939E-2</v>
      </c>
      <c r="Q47" s="187">
        <v>3.6384275663895238E-2</v>
      </c>
      <c r="R47" s="187">
        <f t="shared" si="10"/>
        <v>2.5593327030029034E-2</v>
      </c>
      <c r="T47" s="373" t="str">
        <f t="shared" si="4"/>
        <v>Castellón</v>
      </c>
      <c r="U47" s="379">
        <f t="shared" si="0"/>
        <v>32858.589999999997</v>
      </c>
      <c r="V47" s="375">
        <f t="shared" si="11"/>
        <v>-1332.6600000000035</v>
      </c>
      <c r="W47" s="376">
        <f t="shared" si="11"/>
        <v>-3.8976638759916749E-2</v>
      </c>
      <c r="X47" s="377">
        <f t="shared" si="12"/>
        <v>350.78999999999724</v>
      </c>
      <c r="Y47" s="376">
        <f t="shared" si="12"/>
        <v>1.0790948633866204E-2</v>
      </c>
    </row>
    <row r="48" spans="2:25" ht="15" customHeight="1">
      <c r="D48" s="373" t="str">
        <f>'Procedentes UE'!B48</f>
        <v>Valencia</v>
      </c>
      <c r="E48" s="379">
        <f>TOTAL!J48</f>
        <v>101487.72</v>
      </c>
      <c r="F48" s="379">
        <v>105100.05</v>
      </c>
      <c r="G48" s="375">
        <f t="shared" si="7"/>
        <v>-3612.3300000000017</v>
      </c>
      <c r="H48" s="376">
        <f t="shared" si="8"/>
        <v>-3.4370392782876902E-2</v>
      </c>
      <c r="I48" s="379">
        <v>97575.61</v>
      </c>
      <c r="J48" s="377">
        <f t="shared" si="1"/>
        <v>3912.1100000000006</v>
      </c>
      <c r="K48" s="376">
        <f t="shared" si="2"/>
        <v>4.0093113432752236E-2</v>
      </c>
      <c r="L48" s="24">
        <f>GENERO!M48</f>
        <v>101487.72</v>
      </c>
      <c r="M48" s="378">
        <f>TOTAL!J48</f>
        <v>101487.72</v>
      </c>
      <c r="N48" s="378">
        <f t="shared" si="3"/>
        <v>0</v>
      </c>
      <c r="O48" s="187">
        <v>-4.8648922466134614E-3</v>
      </c>
      <c r="P48" s="187">
        <f t="shared" si="9"/>
        <v>-2.950550053626344E-2</v>
      </c>
      <c r="Q48" s="187">
        <v>9.0386910798404552E-2</v>
      </c>
      <c r="R48" s="187">
        <f t="shared" si="10"/>
        <v>5.0293797365652315E-2</v>
      </c>
      <c r="T48" s="373" t="str">
        <f t="shared" si="4"/>
        <v>Valencia</v>
      </c>
      <c r="U48" s="379">
        <f t="shared" si="0"/>
        <v>101487.72</v>
      </c>
      <c r="V48" s="375">
        <f t="shared" si="11"/>
        <v>-3612.3300000000017</v>
      </c>
      <c r="W48" s="376">
        <f t="shared" si="11"/>
        <v>-3.4370392782876902E-2</v>
      </c>
      <c r="X48" s="377">
        <f t="shared" si="12"/>
        <v>3912.1100000000006</v>
      </c>
      <c r="Y48" s="376">
        <f t="shared" si="12"/>
        <v>4.0093113432752236E-2</v>
      </c>
    </row>
    <row r="49" spans="2:25" ht="15" customHeight="1">
      <c r="B49" s="115"/>
      <c r="C49" s="115"/>
      <c r="D49" s="380" t="str">
        <f>'Procedentes UE'!B49</f>
        <v>C. VALENCIANA</v>
      </c>
      <c r="E49" s="381">
        <f>TOTAL!J49</f>
        <v>222312.86</v>
      </c>
      <c r="F49" s="381">
        <v>228954</v>
      </c>
      <c r="G49" s="382">
        <f t="shared" si="7"/>
        <v>-6641.140000000014</v>
      </c>
      <c r="H49" s="383">
        <f t="shared" si="8"/>
        <v>-2.9006437974440358E-2</v>
      </c>
      <c r="I49" s="381">
        <v>218279.04000000001</v>
      </c>
      <c r="J49" s="384">
        <f t="shared" si="1"/>
        <v>4033.8199999999779</v>
      </c>
      <c r="K49" s="383">
        <f t="shared" si="2"/>
        <v>1.8480106931018092E-2</v>
      </c>
      <c r="L49" s="31">
        <f>GENERO!M49</f>
        <v>222312.86</v>
      </c>
      <c r="M49" s="385">
        <f>TOTAL!J49</f>
        <v>222312.86</v>
      </c>
      <c r="N49" s="378">
        <f t="shared" si="3"/>
        <v>0</v>
      </c>
      <c r="O49" s="187">
        <v>2.1905107457940165E-3</v>
      </c>
      <c r="P49" s="187">
        <f t="shared" si="9"/>
        <v>-3.1196948720234374E-2</v>
      </c>
      <c r="Q49" s="187">
        <v>6.7100055369849976E-2</v>
      </c>
      <c r="R49" s="187">
        <f t="shared" si="10"/>
        <v>4.8619948438831884E-2</v>
      </c>
      <c r="T49" s="380" t="str">
        <f t="shared" si="4"/>
        <v>C. VALENCIANA</v>
      </c>
      <c r="U49" s="381">
        <f t="shared" si="0"/>
        <v>222312.86</v>
      </c>
      <c r="V49" s="382">
        <f t="shared" si="11"/>
        <v>-6641.140000000014</v>
      </c>
      <c r="W49" s="383">
        <f t="shared" si="11"/>
        <v>-2.9006437974440358E-2</v>
      </c>
      <c r="X49" s="384">
        <f t="shared" si="12"/>
        <v>4033.8199999999779</v>
      </c>
      <c r="Y49" s="383">
        <f t="shared" si="12"/>
        <v>1.8480106931018092E-2</v>
      </c>
    </row>
    <row r="50" spans="2:25" ht="15" customHeight="1">
      <c r="D50" s="373" t="str">
        <f>'Procedentes UE'!B50</f>
        <v>Badajoz</v>
      </c>
      <c r="E50" s="379">
        <f>TOTAL!J50</f>
        <v>6939.95</v>
      </c>
      <c r="F50" s="379">
        <v>7174.7</v>
      </c>
      <c r="G50" s="375">
        <f t="shared" si="7"/>
        <v>-234.75</v>
      </c>
      <c r="H50" s="376">
        <f t="shared" si="8"/>
        <v>-3.2719138082428545E-2</v>
      </c>
      <c r="I50" s="379">
        <v>6777.42</v>
      </c>
      <c r="J50" s="377">
        <f t="shared" si="1"/>
        <v>162.52999999999975</v>
      </c>
      <c r="K50" s="376">
        <f t="shared" si="2"/>
        <v>2.3981101953250539E-2</v>
      </c>
      <c r="L50" s="24">
        <f>GENERO!M50</f>
        <v>6939.95</v>
      </c>
      <c r="M50" s="378">
        <f>TOTAL!J50</f>
        <v>6939.95</v>
      </c>
      <c r="N50" s="378">
        <f t="shared" si="3"/>
        <v>0</v>
      </c>
      <c r="O50" s="187">
        <v>5.0823571602678363E-3</v>
      </c>
      <c r="P50" s="187">
        <f t="shared" si="9"/>
        <v>-3.7801495242696381E-2</v>
      </c>
      <c r="Q50" s="187">
        <v>7.1922668937594247E-2</v>
      </c>
      <c r="R50" s="187">
        <f t="shared" si="10"/>
        <v>4.7941566984343709E-2</v>
      </c>
      <c r="T50" s="373" t="str">
        <f t="shared" si="4"/>
        <v>Badajoz</v>
      </c>
      <c r="U50" s="379">
        <f t="shared" si="0"/>
        <v>6939.95</v>
      </c>
      <c r="V50" s="375">
        <f t="shared" si="11"/>
        <v>-234.75</v>
      </c>
      <c r="W50" s="376">
        <f t="shared" si="11"/>
        <v>-3.2719138082428545E-2</v>
      </c>
      <c r="X50" s="377">
        <f t="shared" si="12"/>
        <v>162.52999999999975</v>
      </c>
      <c r="Y50" s="376">
        <f t="shared" si="12"/>
        <v>2.3981101953250539E-2</v>
      </c>
    </row>
    <row r="51" spans="2:25" ht="15" customHeight="1">
      <c r="D51" s="373" t="str">
        <f>'Procedentes UE'!B51</f>
        <v>Cáceres</v>
      </c>
      <c r="E51" s="379">
        <f>TOTAL!J51</f>
        <v>5005.5</v>
      </c>
      <c r="F51" s="379">
        <v>5035.3999999999996</v>
      </c>
      <c r="G51" s="375">
        <f t="shared" si="7"/>
        <v>-29.899999999999636</v>
      </c>
      <c r="H51" s="376">
        <f t="shared" si="8"/>
        <v>-5.9379592485203636E-3</v>
      </c>
      <c r="I51" s="379">
        <v>4981.6099999999997</v>
      </c>
      <c r="J51" s="377">
        <f t="shared" si="1"/>
        <v>23.890000000000327</v>
      </c>
      <c r="K51" s="376">
        <f t="shared" si="2"/>
        <v>4.7956383578804385E-3</v>
      </c>
      <c r="L51" s="24">
        <f>GENERO!M51</f>
        <v>5005.5</v>
      </c>
      <c r="M51" s="378">
        <f>TOTAL!J51</f>
        <v>5005.5</v>
      </c>
      <c r="N51" s="378">
        <f t="shared" si="3"/>
        <v>0</v>
      </c>
      <c r="O51" s="187">
        <v>2.7104427926861963E-2</v>
      </c>
      <c r="P51" s="187">
        <f t="shared" si="9"/>
        <v>-3.3042387175382326E-2</v>
      </c>
      <c r="Q51" s="187">
        <v>3.0303030303030276E-2</v>
      </c>
      <c r="R51" s="187">
        <f t="shared" si="10"/>
        <v>2.5507391945149838E-2</v>
      </c>
      <c r="T51" s="373" t="str">
        <f t="shared" si="4"/>
        <v>Cáceres</v>
      </c>
      <c r="U51" s="379">
        <f t="shared" si="0"/>
        <v>5005.5</v>
      </c>
      <c r="V51" s="375">
        <f t="shared" si="11"/>
        <v>-29.899999999999636</v>
      </c>
      <c r="W51" s="376">
        <f t="shared" si="11"/>
        <v>-5.9379592485203636E-3</v>
      </c>
      <c r="X51" s="377">
        <f t="shared" si="12"/>
        <v>23.890000000000327</v>
      </c>
      <c r="Y51" s="376">
        <f t="shared" si="12"/>
        <v>4.7956383578804385E-3</v>
      </c>
    </row>
    <row r="52" spans="2:25" ht="15" customHeight="1">
      <c r="B52" s="115"/>
      <c r="C52" s="115"/>
      <c r="D52" s="380" t="str">
        <f>'Procedentes UE'!B52</f>
        <v>EXTREMADURA</v>
      </c>
      <c r="E52" s="381">
        <f>TOTAL!J52</f>
        <v>11945.45</v>
      </c>
      <c r="F52" s="381">
        <v>12210.1</v>
      </c>
      <c r="G52" s="382">
        <f t="shared" si="7"/>
        <v>-264.64999999999964</v>
      </c>
      <c r="H52" s="383">
        <f t="shared" si="8"/>
        <v>-2.1674679159056853E-2</v>
      </c>
      <c r="I52" s="381">
        <v>11759.04</v>
      </c>
      <c r="J52" s="384">
        <f t="shared" si="1"/>
        <v>186.40999999999985</v>
      </c>
      <c r="K52" s="383">
        <f t="shared" si="2"/>
        <v>1.5852484556562407E-2</v>
      </c>
      <c r="L52" s="31">
        <f>GENERO!M52</f>
        <v>11945.45</v>
      </c>
      <c r="M52" s="385">
        <f>TOTAL!J52</f>
        <v>11945.45</v>
      </c>
      <c r="N52" s="378">
        <f t="shared" si="3"/>
        <v>0</v>
      </c>
      <c r="O52" s="187">
        <v>1.4047894892014412E-2</v>
      </c>
      <c r="P52" s="187">
        <f t="shared" si="9"/>
        <v>-3.5722574051071265E-2</v>
      </c>
      <c r="Q52" s="187">
        <v>5.4358150700309027E-2</v>
      </c>
      <c r="R52" s="187">
        <f t="shared" si="10"/>
        <v>3.850566614374662E-2</v>
      </c>
      <c r="T52" s="380" t="str">
        <f t="shared" si="4"/>
        <v>EXTREMADURA</v>
      </c>
      <c r="U52" s="381">
        <f t="shared" si="0"/>
        <v>11945.45</v>
      </c>
      <c r="V52" s="382">
        <f t="shared" si="11"/>
        <v>-264.64999999999964</v>
      </c>
      <c r="W52" s="383">
        <f t="shared" si="11"/>
        <v>-2.1674679159056853E-2</v>
      </c>
      <c r="X52" s="384">
        <f t="shared" si="12"/>
        <v>186.40999999999985</v>
      </c>
      <c r="Y52" s="383">
        <f t="shared" si="12"/>
        <v>1.5852484556562407E-2</v>
      </c>
    </row>
    <row r="53" spans="2:25" ht="15" customHeight="1">
      <c r="D53" s="373" t="str">
        <f>'Procedentes UE'!B53</f>
        <v>A Coruña</v>
      </c>
      <c r="E53" s="379">
        <f>TOTAL!J53</f>
        <v>14568.13</v>
      </c>
      <c r="F53" s="379">
        <v>14868.85</v>
      </c>
      <c r="G53" s="375">
        <f t="shared" si="7"/>
        <v>-300.72000000000116</v>
      </c>
      <c r="H53" s="376">
        <f t="shared" si="8"/>
        <v>-2.0224832451736452E-2</v>
      </c>
      <c r="I53" s="379">
        <v>13468.09</v>
      </c>
      <c r="J53" s="377">
        <f t="shared" si="1"/>
        <v>1100.0399999999991</v>
      </c>
      <c r="K53" s="376">
        <f t="shared" si="2"/>
        <v>8.1677505867572942E-2</v>
      </c>
      <c r="L53" s="24">
        <f>GENERO!M53</f>
        <v>14568.13</v>
      </c>
      <c r="M53" s="378">
        <f>TOTAL!J53</f>
        <v>14568.13</v>
      </c>
      <c r="N53" s="378">
        <f t="shared" si="3"/>
        <v>0</v>
      </c>
      <c r="O53" s="187">
        <v>2.2175429044401618E-2</v>
      </c>
      <c r="P53" s="187">
        <f t="shared" si="9"/>
        <v>-4.240026149613807E-2</v>
      </c>
      <c r="Q53" s="187">
        <v>0.12890392185892563</v>
      </c>
      <c r="R53" s="187">
        <f t="shared" si="10"/>
        <v>4.7226415991352688E-2</v>
      </c>
      <c r="T53" s="373" t="str">
        <f t="shared" si="4"/>
        <v>A Coruña</v>
      </c>
      <c r="U53" s="379">
        <f t="shared" si="0"/>
        <v>14568.13</v>
      </c>
      <c r="V53" s="375">
        <f t="shared" si="11"/>
        <v>-300.72000000000116</v>
      </c>
      <c r="W53" s="376">
        <f t="shared" si="11"/>
        <v>-2.0224832451736452E-2</v>
      </c>
      <c r="X53" s="377">
        <f t="shared" si="12"/>
        <v>1100.0399999999991</v>
      </c>
      <c r="Y53" s="376">
        <f t="shared" si="12"/>
        <v>8.1677505867572942E-2</v>
      </c>
    </row>
    <row r="54" spans="2:25" ht="15" customHeight="1">
      <c r="D54" s="373" t="str">
        <f>'Procedentes UE'!B54</f>
        <v>Lugo</v>
      </c>
      <c r="E54" s="379">
        <f>TOTAL!J54</f>
        <v>5785.68</v>
      </c>
      <c r="F54" s="379">
        <v>5820.8</v>
      </c>
      <c r="G54" s="375">
        <f t="shared" si="7"/>
        <v>-35.119999999999891</v>
      </c>
      <c r="H54" s="376">
        <f t="shared" si="8"/>
        <v>-6.0335349092908164E-3</v>
      </c>
      <c r="I54" s="379">
        <v>5459</v>
      </c>
      <c r="J54" s="377">
        <f t="shared" si="1"/>
        <v>326.68000000000029</v>
      </c>
      <c r="K54" s="376">
        <f t="shared" si="2"/>
        <v>5.9842461989375373E-2</v>
      </c>
      <c r="L54" s="24">
        <f>GENERO!M54</f>
        <v>5785.68</v>
      </c>
      <c r="M54" s="378">
        <f>TOTAL!J54</f>
        <v>5785.68</v>
      </c>
      <c r="N54" s="378">
        <f t="shared" si="3"/>
        <v>0</v>
      </c>
      <c r="O54" s="187">
        <v>2.6554478389765546E-2</v>
      </c>
      <c r="P54" s="187">
        <f t="shared" si="9"/>
        <v>-3.2588013299056362E-2</v>
      </c>
      <c r="Q54" s="187">
        <v>8.8956653508689865E-2</v>
      </c>
      <c r="R54" s="187">
        <f t="shared" si="10"/>
        <v>2.9114191519314492E-2</v>
      </c>
      <c r="T54" s="373" t="str">
        <f t="shared" si="4"/>
        <v>Lugo</v>
      </c>
      <c r="U54" s="379">
        <f t="shared" si="0"/>
        <v>5785.68</v>
      </c>
      <c r="V54" s="375">
        <f t="shared" si="11"/>
        <v>-35.119999999999891</v>
      </c>
      <c r="W54" s="376">
        <f t="shared" si="11"/>
        <v>-6.0335349092908164E-3</v>
      </c>
      <c r="X54" s="377">
        <f t="shared" si="12"/>
        <v>326.68000000000029</v>
      </c>
      <c r="Y54" s="376">
        <f t="shared" si="12"/>
        <v>5.9842461989375373E-2</v>
      </c>
    </row>
    <row r="55" spans="2:25" ht="15" customHeight="1">
      <c r="D55" s="373" t="str">
        <f>'Procedentes UE'!B55</f>
        <v>Ourense</v>
      </c>
      <c r="E55" s="379">
        <f>TOTAL!J55</f>
        <v>5123.8999999999996</v>
      </c>
      <c r="F55" s="379">
        <v>5195.8500000000004</v>
      </c>
      <c r="G55" s="375">
        <f t="shared" si="7"/>
        <v>-71.950000000000728</v>
      </c>
      <c r="H55" s="376">
        <f t="shared" si="8"/>
        <v>-1.3847589903480784E-2</v>
      </c>
      <c r="I55" s="379">
        <v>4613.71</v>
      </c>
      <c r="J55" s="377">
        <f t="shared" si="1"/>
        <v>510.1899999999996</v>
      </c>
      <c r="K55" s="376">
        <f t="shared" si="2"/>
        <v>0.11058128924444754</v>
      </c>
      <c r="L55" s="24">
        <f>GENERO!M55</f>
        <v>5123.8999999999996</v>
      </c>
      <c r="M55" s="378">
        <f>TOTAL!J55</f>
        <v>5123.8999999999996</v>
      </c>
      <c r="N55" s="378">
        <f t="shared" si="3"/>
        <v>0</v>
      </c>
      <c r="O55" s="187">
        <v>2.4737595702131188E-2</v>
      </c>
      <c r="P55" s="187">
        <f t="shared" si="9"/>
        <v>-3.8585185605611971E-2</v>
      </c>
      <c r="Q55" s="187">
        <v>0.13763205429963343</v>
      </c>
      <c r="R55" s="187">
        <f t="shared" si="10"/>
        <v>2.7050765055185888E-2</v>
      </c>
      <c r="T55" s="373" t="str">
        <f t="shared" si="4"/>
        <v>Ourense</v>
      </c>
      <c r="U55" s="379">
        <f t="shared" si="0"/>
        <v>5123.8999999999996</v>
      </c>
      <c r="V55" s="375">
        <f t="shared" si="11"/>
        <v>-71.950000000000728</v>
      </c>
      <c r="W55" s="376">
        <f t="shared" si="11"/>
        <v>-1.3847589903480784E-2</v>
      </c>
      <c r="X55" s="377">
        <f t="shared" si="12"/>
        <v>510.1899999999996</v>
      </c>
      <c r="Y55" s="376">
        <f t="shared" si="12"/>
        <v>0.11058128924444754</v>
      </c>
    </row>
    <row r="56" spans="2:25" ht="15" customHeight="1">
      <c r="D56" s="373" t="str">
        <f>'Procedentes UE'!B56</f>
        <v>Pontevedra</v>
      </c>
      <c r="E56" s="379">
        <f>TOTAL!J56</f>
        <v>13528.63</v>
      </c>
      <c r="F56" s="379">
        <v>13785.1</v>
      </c>
      <c r="G56" s="375">
        <f t="shared" si="7"/>
        <v>-256.47000000000116</v>
      </c>
      <c r="H56" s="376">
        <f t="shared" si="8"/>
        <v>-1.8604870476093827E-2</v>
      </c>
      <c r="I56" s="379">
        <v>12718.52</v>
      </c>
      <c r="J56" s="377">
        <f t="shared" si="1"/>
        <v>810.10999999999876</v>
      </c>
      <c r="K56" s="376">
        <f t="shared" si="2"/>
        <v>6.3695304170610978E-2</v>
      </c>
      <c r="L56" s="24">
        <f>GENERO!M56</f>
        <v>13528.63</v>
      </c>
      <c r="M56" s="378">
        <f>TOTAL!J56</f>
        <v>13528.63</v>
      </c>
      <c r="N56" s="378">
        <f t="shared" si="3"/>
        <v>0</v>
      </c>
      <c r="O56" s="187">
        <v>1.8038010907734714E-2</v>
      </c>
      <c r="P56" s="187">
        <f t="shared" si="9"/>
        <v>-3.6642881383828541E-2</v>
      </c>
      <c r="Q56" s="187">
        <v>0.10806020537347027</v>
      </c>
      <c r="R56" s="187">
        <f t="shared" si="10"/>
        <v>4.4364901202859297E-2</v>
      </c>
      <c r="T56" s="373" t="str">
        <f t="shared" si="4"/>
        <v>Pontevedra</v>
      </c>
      <c r="U56" s="379">
        <f t="shared" si="0"/>
        <v>13528.63</v>
      </c>
      <c r="V56" s="375">
        <f t="shared" si="11"/>
        <v>-256.47000000000116</v>
      </c>
      <c r="W56" s="376">
        <f t="shared" si="11"/>
        <v>-1.8604870476093827E-2</v>
      </c>
      <c r="X56" s="377">
        <f t="shared" si="12"/>
        <v>810.10999999999876</v>
      </c>
      <c r="Y56" s="376">
        <f t="shared" si="12"/>
        <v>6.3695304170610978E-2</v>
      </c>
    </row>
    <row r="57" spans="2:25" ht="15" customHeight="1">
      <c r="B57" s="115"/>
      <c r="C57" s="115"/>
      <c r="D57" s="380" t="str">
        <f>'Procedentes UE'!B57</f>
        <v>GALICIA</v>
      </c>
      <c r="E57" s="381">
        <f>TOTAL!J57</f>
        <v>39006.36</v>
      </c>
      <c r="F57" s="381">
        <v>39670.6</v>
      </c>
      <c r="G57" s="382">
        <f t="shared" si="7"/>
        <v>-664.23999999999796</v>
      </c>
      <c r="H57" s="383">
        <f t="shared" si="8"/>
        <v>-1.6743885900389666E-2</v>
      </c>
      <c r="I57" s="381">
        <v>36259.33</v>
      </c>
      <c r="J57" s="384">
        <f t="shared" si="1"/>
        <v>2747.0299999999988</v>
      </c>
      <c r="K57" s="383">
        <f t="shared" si="2"/>
        <v>7.5760638710091976E-2</v>
      </c>
      <c r="L57" s="31">
        <f>GENERO!M57</f>
        <v>39006.36</v>
      </c>
      <c r="M57" s="385">
        <f>TOTAL!J57</f>
        <v>39006.36</v>
      </c>
      <c r="N57" s="378">
        <f t="shared" si="3"/>
        <v>0</v>
      </c>
      <c r="O57" s="187">
        <v>2.1706097177795147E-2</v>
      </c>
      <c r="P57" s="187">
        <f t="shared" si="9"/>
        <v>-3.8449983078184813E-2</v>
      </c>
      <c r="Q57" s="187">
        <v>0.11671571752896259</v>
      </c>
      <c r="R57" s="187">
        <f t="shared" si="10"/>
        <v>4.0955078818870616E-2</v>
      </c>
      <c r="T57" s="380" t="str">
        <f t="shared" si="4"/>
        <v>GALICIA</v>
      </c>
      <c r="U57" s="381">
        <f t="shared" si="0"/>
        <v>39006.36</v>
      </c>
      <c r="V57" s="382">
        <f t="shared" si="11"/>
        <v>-664.23999999999796</v>
      </c>
      <c r="W57" s="383">
        <f t="shared" si="11"/>
        <v>-1.6743885900389666E-2</v>
      </c>
      <c r="X57" s="384">
        <f t="shared" si="12"/>
        <v>2747.0299999999988</v>
      </c>
      <c r="Y57" s="383">
        <f t="shared" si="12"/>
        <v>7.5760638710091976E-2</v>
      </c>
    </row>
    <row r="58" spans="2:25" ht="15" customHeight="1">
      <c r="B58" s="115"/>
      <c r="C58" s="115"/>
      <c r="D58" s="380" t="str">
        <f>'Procedentes UE'!B58</f>
        <v>C. DE MADRID</v>
      </c>
      <c r="E58" s="381">
        <f>TOTAL!J58</f>
        <v>424037.95</v>
      </c>
      <c r="F58" s="381">
        <v>440835.25</v>
      </c>
      <c r="G58" s="382">
        <f t="shared" si="7"/>
        <v>-16797.299999999988</v>
      </c>
      <c r="H58" s="383">
        <f t="shared" si="8"/>
        <v>-3.8103350401312075E-2</v>
      </c>
      <c r="I58" s="381">
        <v>416698.47</v>
      </c>
      <c r="J58" s="384">
        <f t="shared" si="1"/>
        <v>7339.4800000000396</v>
      </c>
      <c r="K58" s="383">
        <f t="shared" si="2"/>
        <v>1.7613407603824571E-2</v>
      </c>
      <c r="L58" s="31">
        <f>GENERO!M58</f>
        <v>424037.95</v>
      </c>
      <c r="M58" s="385">
        <f>TOTAL!J58</f>
        <v>424037.95</v>
      </c>
      <c r="N58" s="378">
        <f t="shared" si="3"/>
        <v>0</v>
      </c>
      <c r="O58" s="187">
        <v>7.1323393326860884E-3</v>
      </c>
      <c r="P58" s="187">
        <f t="shared" si="9"/>
        <v>-4.5235689733998163E-2</v>
      </c>
      <c r="Q58" s="187">
        <v>7.1144370842904703E-2</v>
      </c>
      <c r="R58" s="187">
        <f t="shared" si="10"/>
        <v>5.3530963239080132E-2</v>
      </c>
      <c r="T58" s="380" t="str">
        <f t="shared" si="4"/>
        <v>C. DE MADRID</v>
      </c>
      <c r="U58" s="381">
        <f t="shared" si="0"/>
        <v>424037.95</v>
      </c>
      <c r="V58" s="382">
        <f t="shared" si="11"/>
        <v>-16797.299999999988</v>
      </c>
      <c r="W58" s="383">
        <f t="shared" si="11"/>
        <v>-3.8103350401312075E-2</v>
      </c>
      <c r="X58" s="384">
        <f t="shared" si="12"/>
        <v>7339.4800000000396</v>
      </c>
      <c r="Y58" s="383">
        <f t="shared" si="12"/>
        <v>1.7613407603824571E-2</v>
      </c>
    </row>
    <row r="59" spans="2:25" ht="15" customHeight="1">
      <c r="B59" s="115"/>
      <c r="C59" s="115"/>
      <c r="D59" s="380" t="str">
        <f>'Procedentes UE'!B59</f>
        <v>R. DE MURCIA</v>
      </c>
      <c r="E59" s="381">
        <f>TOTAL!J59</f>
        <v>92615.95</v>
      </c>
      <c r="F59" s="381">
        <v>91358.399999999994</v>
      </c>
      <c r="G59" s="382">
        <f t="shared" si="7"/>
        <v>1257.5500000000029</v>
      </c>
      <c r="H59" s="383">
        <f t="shared" si="8"/>
        <v>1.3765017776143251E-2</v>
      </c>
      <c r="I59" s="381">
        <v>90159.09</v>
      </c>
      <c r="J59" s="384">
        <f t="shared" si="1"/>
        <v>2456.8600000000006</v>
      </c>
      <c r="K59" s="383">
        <f t="shared" si="2"/>
        <v>2.7250275041595939E-2</v>
      </c>
      <c r="L59" s="31">
        <f>GENERO!M59</f>
        <v>92615.95</v>
      </c>
      <c r="M59" s="385">
        <f>TOTAL!J59</f>
        <v>92615.95</v>
      </c>
      <c r="N59" s="378">
        <f t="shared" si="3"/>
        <v>0</v>
      </c>
      <c r="O59" s="187">
        <v>3.066961417466274E-2</v>
      </c>
      <c r="P59" s="187">
        <f t="shared" si="9"/>
        <v>-1.6904596398519489E-2</v>
      </c>
      <c r="Q59" s="187">
        <v>5.5051047187684166E-2</v>
      </c>
      <c r="R59" s="187">
        <f t="shared" si="10"/>
        <v>2.7800772146088226E-2</v>
      </c>
      <c r="T59" s="380" t="str">
        <f t="shared" si="4"/>
        <v>R. DE MURCIA</v>
      </c>
      <c r="U59" s="381">
        <f t="shared" si="0"/>
        <v>92615.95</v>
      </c>
      <c r="V59" s="382">
        <f t="shared" si="11"/>
        <v>1257.5500000000029</v>
      </c>
      <c r="W59" s="383">
        <f t="shared" si="11"/>
        <v>1.3765017776143251E-2</v>
      </c>
      <c r="X59" s="384">
        <f t="shared" si="12"/>
        <v>2456.8600000000006</v>
      </c>
      <c r="Y59" s="383">
        <f t="shared" si="12"/>
        <v>2.7250275041595939E-2</v>
      </c>
    </row>
    <row r="60" spans="2:25" s="395" customFormat="1" ht="15" customHeight="1">
      <c r="B60" s="393"/>
      <c r="C60" s="393"/>
      <c r="D60" s="380" t="str">
        <f>'Procedentes UE'!B60</f>
        <v>NAVARRA</v>
      </c>
      <c r="E60" s="381">
        <f>TOTAL!J60</f>
        <v>28078.27</v>
      </c>
      <c r="F60" s="381">
        <v>28901.15</v>
      </c>
      <c r="G60" s="382">
        <f t="shared" si="7"/>
        <v>-822.88000000000102</v>
      </c>
      <c r="H60" s="383">
        <f t="shared" si="8"/>
        <v>-2.8472223423635423E-2</v>
      </c>
      <c r="I60" s="381">
        <v>26158.52</v>
      </c>
      <c r="J60" s="384">
        <f t="shared" si="1"/>
        <v>1919.75</v>
      </c>
      <c r="K60" s="383">
        <f t="shared" si="2"/>
        <v>7.3389090820122904E-2</v>
      </c>
      <c r="L60" s="31">
        <f>GENERO!M60</f>
        <v>28078.27</v>
      </c>
      <c r="M60" s="385">
        <f>TOTAL!J60</f>
        <v>28078.27</v>
      </c>
      <c r="N60" s="378">
        <f t="shared" si="3"/>
        <v>0</v>
      </c>
      <c r="O60" s="394">
        <v>1.8624939246198347E-2</v>
      </c>
      <c r="P60" s="187">
        <f t="shared" si="9"/>
        <v>-4.709716266983377E-2</v>
      </c>
      <c r="Q60" s="394">
        <v>0.10529948982323578</v>
      </c>
      <c r="R60" s="187">
        <f t="shared" si="10"/>
        <v>3.1910399003112877E-2</v>
      </c>
      <c r="T60" s="380" t="str">
        <f t="shared" si="4"/>
        <v>NAVARRA</v>
      </c>
      <c r="U60" s="381">
        <f t="shared" si="0"/>
        <v>28078.27</v>
      </c>
      <c r="V60" s="382">
        <f t="shared" si="11"/>
        <v>-822.88000000000102</v>
      </c>
      <c r="W60" s="383">
        <f t="shared" si="11"/>
        <v>-2.8472223423635423E-2</v>
      </c>
      <c r="X60" s="384">
        <f t="shared" si="12"/>
        <v>1919.75</v>
      </c>
      <c r="Y60" s="383">
        <f t="shared" si="12"/>
        <v>7.3389090820122904E-2</v>
      </c>
    </row>
    <row r="61" spans="2:25" ht="15" customHeight="1">
      <c r="D61" s="373" t="str">
        <f>'Procedentes UE'!B61</f>
        <v>Araba/Álava</v>
      </c>
      <c r="E61" s="379">
        <f>TOTAL!J61</f>
        <v>11977.04</v>
      </c>
      <c r="F61" s="379">
        <v>12452.75</v>
      </c>
      <c r="G61" s="375">
        <f t="shared" si="7"/>
        <v>-475.70999999999913</v>
      </c>
      <c r="H61" s="376">
        <f t="shared" si="8"/>
        <v>-3.8201200538033664E-2</v>
      </c>
      <c r="I61" s="379">
        <v>11383</v>
      </c>
      <c r="J61" s="377">
        <f t="shared" si="1"/>
        <v>594.04000000000087</v>
      </c>
      <c r="K61" s="376">
        <f t="shared" si="2"/>
        <v>5.218659404374959E-2</v>
      </c>
      <c r="L61" s="24">
        <f>GENERO!M61</f>
        <v>11977.04</v>
      </c>
      <c r="M61" s="378">
        <f>TOTAL!J61</f>
        <v>11977.04</v>
      </c>
      <c r="N61" s="378">
        <f t="shared" si="3"/>
        <v>0</v>
      </c>
      <c r="O61" s="187">
        <v>1.3195482390157665E-2</v>
      </c>
      <c r="P61" s="187">
        <f t="shared" si="9"/>
        <v>-5.1396682928191328E-2</v>
      </c>
      <c r="Q61" s="187">
        <v>9.882861617877392E-2</v>
      </c>
      <c r="R61" s="187">
        <f t="shared" si="10"/>
        <v>4.664202213502433E-2</v>
      </c>
      <c r="T61" s="373" t="str">
        <f t="shared" si="4"/>
        <v>Araba/Álava</v>
      </c>
      <c r="U61" s="379">
        <f t="shared" si="0"/>
        <v>11977.04</v>
      </c>
      <c r="V61" s="375">
        <f t="shared" si="11"/>
        <v>-475.70999999999913</v>
      </c>
      <c r="W61" s="376">
        <f t="shared" si="11"/>
        <v>-3.8201200538033664E-2</v>
      </c>
      <c r="X61" s="377">
        <f t="shared" si="12"/>
        <v>594.04000000000087</v>
      </c>
      <c r="Y61" s="376">
        <f t="shared" si="12"/>
        <v>5.218659404374959E-2</v>
      </c>
    </row>
    <row r="62" spans="2:25" ht="15" customHeight="1">
      <c r="D62" s="373" t="str">
        <f>'Procedentes UE'!B62</f>
        <v>Gipuzkoa</v>
      </c>
      <c r="E62" s="379">
        <f>TOTAL!J62</f>
        <v>24320</v>
      </c>
      <c r="F62" s="379">
        <v>24445.200000000001</v>
      </c>
      <c r="G62" s="375">
        <f t="shared" si="7"/>
        <v>-125.20000000000073</v>
      </c>
      <c r="H62" s="376">
        <f t="shared" si="8"/>
        <v>-5.1216598759674659E-3</v>
      </c>
      <c r="I62" s="379">
        <v>22949.9</v>
      </c>
      <c r="J62" s="377">
        <f t="shared" si="1"/>
        <v>1370.0999999999985</v>
      </c>
      <c r="K62" s="376">
        <f t="shared" si="2"/>
        <v>5.9699606534233229E-2</v>
      </c>
      <c r="L62" s="24">
        <f>GENERO!M62</f>
        <v>24320</v>
      </c>
      <c r="M62" s="378">
        <f>TOTAL!J62</f>
        <v>24320</v>
      </c>
      <c r="N62" s="378">
        <f t="shared" si="3"/>
        <v>0</v>
      </c>
      <c r="O62" s="187">
        <v>1.4223491621989215E-2</v>
      </c>
      <c r="P62" s="187">
        <f t="shared" si="9"/>
        <v>-1.9345151497956681E-2</v>
      </c>
      <c r="Q62" s="187">
        <v>9.0999163179916298E-2</v>
      </c>
      <c r="R62" s="187">
        <f t="shared" si="10"/>
        <v>3.1299556645683069E-2</v>
      </c>
      <c r="T62" s="373" t="str">
        <f t="shared" si="4"/>
        <v>Gipuzkoa</v>
      </c>
      <c r="U62" s="379">
        <f t="shared" si="0"/>
        <v>24320</v>
      </c>
      <c r="V62" s="375">
        <f t="shared" si="11"/>
        <v>-125.20000000000073</v>
      </c>
      <c r="W62" s="376">
        <f t="shared" si="11"/>
        <v>-5.1216598759674659E-3</v>
      </c>
      <c r="X62" s="377">
        <f t="shared" si="12"/>
        <v>1370.0999999999985</v>
      </c>
      <c r="Y62" s="376">
        <f t="shared" si="12"/>
        <v>5.9699606534233229E-2</v>
      </c>
    </row>
    <row r="63" spans="2:25" ht="15" customHeight="1">
      <c r="D63" s="373" t="str">
        <f>'Procedentes UE'!B63</f>
        <v>Bizkaia</v>
      </c>
      <c r="E63" s="379">
        <f>TOTAL!J63</f>
        <v>31822.09</v>
      </c>
      <c r="F63" s="379">
        <v>32451.45</v>
      </c>
      <c r="G63" s="375">
        <f t="shared" si="7"/>
        <v>-629.36000000000058</v>
      </c>
      <c r="H63" s="376">
        <f t="shared" si="8"/>
        <v>-1.9393894571737236E-2</v>
      </c>
      <c r="I63" s="379">
        <v>29707.19</v>
      </c>
      <c r="J63" s="377">
        <f t="shared" si="1"/>
        <v>2114.9000000000015</v>
      </c>
      <c r="K63" s="376">
        <f t="shared" si="2"/>
        <v>7.1191519628749811E-2</v>
      </c>
      <c r="L63" s="24">
        <f>GENERO!M63</f>
        <v>31822.09</v>
      </c>
      <c r="M63" s="378">
        <f>TOTAL!J63</f>
        <v>31822.09</v>
      </c>
      <c r="N63" s="378">
        <f t="shared" si="3"/>
        <v>0</v>
      </c>
      <c r="O63" s="187">
        <v>1.3043799933881939E-2</v>
      </c>
      <c r="P63" s="187">
        <f t="shared" si="9"/>
        <v>-3.2437694505619175E-2</v>
      </c>
      <c r="Q63" s="187">
        <v>0.1099901490638191</v>
      </c>
      <c r="R63" s="187">
        <f t="shared" si="10"/>
        <v>3.8798629435069287E-2</v>
      </c>
      <c r="T63" s="373" t="str">
        <f t="shared" si="4"/>
        <v>Bizkaia</v>
      </c>
      <c r="U63" s="379">
        <f t="shared" si="0"/>
        <v>31822.09</v>
      </c>
      <c r="V63" s="375">
        <f t="shared" si="11"/>
        <v>-629.36000000000058</v>
      </c>
      <c r="W63" s="376">
        <f t="shared" si="11"/>
        <v>-1.9393894571737236E-2</v>
      </c>
      <c r="X63" s="377">
        <f t="shared" si="12"/>
        <v>2114.9000000000015</v>
      </c>
      <c r="Y63" s="376">
        <f t="shared" si="12"/>
        <v>7.1191519628749811E-2</v>
      </c>
    </row>
    <row r="64" spans="2:25" ht="15" customHeight="1">
      <c r="D64" s="380" t="str">
        <f>'Procedentes UE'!B64</f>
        <v>PAÍS VASCO</v>
      </c>
      <c r="E64" s="381">
        <f>TOTAL!J64</f>
        <v>68119.13</v>
      </c>
      <c r="F64" s="381">
        <v>69349.399999999994</v>
      </c>
      <c r="G64" s="382">
        <f t="shared" si="7"/>
        <v>-1230.2699999999895</v>
      </c>
      <c r="H64" s="383">
        <f t="shared" si="8"/>
        <v>-1.7740167903399162E-2</v>
      </c>
      <c r="I64" s="381">
        <v>64040.09</v>
      </c>
      <c r="J64" s="384">
        <f t="shared" si="1"/>
        <v>4079.0400000000081</v>
      </c>
      <c r="K64" s="383">
        <f t="shared" si="2"/>
        <v>6.3695100990645237E-2</v>
      </c>
      <c r="L64" s="31">
        <f>GENERO!M64</f>
        <v>68119.13</v>
      </c>
      <c r="M64" s="385">
        <f>TOTAL!J64</f>
        <v>68119.13</v>
      </c>
      <c r="N64" s="378">
        <f t="shared" si="3"/>
        <v>0</v>
      </c>
      <c r="O64" s="187">
        <v>1.3486427859821015E-2</v>
      </c>
      <c r="P64" s="187">
        <f t="shared" si="9"/>
        <v>-3.1226595763220177E-2</v>
      </c>
      <c r="Q64" s="187">
        <v>0.10122461683085926</v>
      </c>
      <c r="R64" s="187">
        <f t="shared" si="10"/>
        <v>3.7529515840214023E-2</v>
      </c>
      <c r="T64" s="380" t="str">
        <f t="shared" si="4"/>
        <v>PAÍS VASCO</v>
      </c>
      <c r="U64" s="381">
        <f t="shared" si="0"/>
        <v>68119.13</v>
      </c>
      <c r="V64" s="382">
        <f t="shared" si="11"/>
        <v>-1230.2699999999895</v>
      </c>
      <c r="W64" s="383">
        <f t="shared" si="11"/>
        <v>-1.7740167903399162E-2</v>
      </c>
      <c r="X64" s="384">
        <f t="shared" si="12"/>
        <v>4079.0400000000081</v>
      </c>
      <c r="Y64" s="383">
        <f t="shared" si="12"/>
        <v>6.3695100990645237E-2</v>
      </c>
    </row>
    <row r="65" spans="2:25" ht="15" customHeight="1">
      <c r="C65" s="115"/>
      <c r="D65" s="380" t="str">
        <f>'Procedentes UE'!B65</f>
        <v>LA RIOJA</v>
      </c>
      <c r="E65" s="381">
        <f>TOTAL!J65</f>
        <v>16113.95</v>
      </c>
      <c r="F65" s="381">
        <v>16853.05</v>
      </c>
      <c r="G65" s="382">
        <f t="shared" si="7"/>
        <v>-739.09999999999854</v>
      </c>
      <c r="H65" s="383">
        <f t="shared" si="8"/>
        <v>-4.385556323632811E-2</v>
      </c>
      <c r="I65" s="381">
        <v>15763.23</v>
      </c>
      <c r="J65" s="384">
        <f t="shared" si="1"/>
        <v>350.72000000000116</v>
      </c>
      <c r="K65" s="383">
        <f t="shared" si="2"/>
        <v>2.2249247140338602E-2</v>
      </c>
      <c r="L65" s="31">
        <f>GENERO!M65</f>
        <v>16113.95</v>
      </c>
      <c r="M65" s="385">
        <f>TOTAL!J65</f>
        <v>16113.95</v>
      </c>
      <c r="N65" s="378">
        <f t="shared" si="3"/>
        <v>0</v>
      </c>
      <c r="O65" s="187">
        <v>9.2021380434481603E-3</v>
      </c>
      <c r="P65" s="187">
        <f t="shared" si="9"/>
        <v>-5.305770127977627E-2</v>
      </c>
      <c r="Q65" s="187">
        <v>6.4798814717468511E-2</v>
      </c>
      <c r="R65" s="187">
        <f t="shared" si="10"/>
        <v>4.254956757712991E-2</v>
      </c>
      <c r="T65" s="380" t="str">
        <f t="shared" si="4"/>
        <v>LA RIOJA</v>
      </c>
      <c r="U65" s="381">
        <f t="shared" si="0"/>
        <v>16113.95</v>
      </c>
      <c r="V65" s="382">
        <f t="shared" si="11"/>
        <v>-739.09999999999854</v>
      </c>
      <c r="W65" s="383">
        <f t="shared" si="11"/>
        <v>-4.385556323632811E-2</v>
      </c>
      <c r="X65" s="384">
        <f t="shared" si="12"/>
        <v>350.72000000000116</v>
      </c>
      <c r="Y65" s="383">
        <f t="shared" si="12"/>
        <v>2.2249247140338602E-2</v>
      </c>
    </row>
    <row r="66" spans="2:25" ht="15" customHeight="1">
      <c r="B66" s="115"/>
      <c r="C66" s="115"/>
      <c r="D66" s="373" t="str">
        <f>'Procedentes UE'!B66</f>
        <v>CEUTA</v>
      </c>
      <c r="E66" s="396">
        <f>TOTAL!J66</f>
        <v>3631.86</v>
      </c>
      <c r="F66" s="396">
        <v>3741.3</v>
      </c>
      <c r="G66" s="375">
        <f t="shared" si="7"/>
        <v>-109.44000000000005</v>
      </c>
      <c r="H66" s="376">
        <f t="shared" si="8"/>
        <v>-2.9251864325234522E-2</v>
      </c>
      <c r="I66" s="396">
        <v>3154.57</v>
      </c>
      <c r="J66" s="377">
        <f t="shared" si="1"/>
        <v>477.28999999999996</v>
      </c>
      <c r="K66" s="376">
        <f t="shared" si="2"/>
        <v>0.15130112820447783</v>
      </c>
      <c r="L66" s="24">
        <f>GENERO!M66</f>
        <v>3631.86</v>
      </c>
      <c r="M66" s="378">
        <f>TOTAL!J66</f>
        <v>3631.86</v>
      </c>
      <c r="N66" s="378">
        <f t="shared" si="3"/>
        <v>0</v>
      </c>
      <c r="O66" s="187">
        <v>1.3067824881398682E-2</v>
      </c>
      <c r="P66" s="187">
        <f t="shared" si="9"/>
        <v>-4.2319689206633204E-2</v>
      </c>
      <c r="Q66" s="187">
        <v>0.24633142895214633</v>
      </c>
      <c r="R66" s="187">
        <f t="shared" si="10"/>
        <v>9.5030300747668495E-2</v>
      </c>
      <c r="T66" s="373" t="str">
        <f t="shared" si="4"/>
        <v>CEUTA</v>
      </c>
      <c r="U66" s="396">
        <f t="shared" si="0"/>
        <v>3631.86</v>
      </c>
      <c r="V66" s="375">
        <f t="shared" si="11"/>
        <v>-109.44000000000005</v>
      </c>
      <c r="W66" s="376">
        <f t="shared" si="11"/>
        <v>-2.9251864325234522E-2</v>
      </c>
      <c r="X66" s="377">
        <f t="shared" si="12"/>
        <v>477.28999999999996</v>
      </c>
      <c r="Y66" s="376">
        <f t="shared" si="12"/>
        <v>0.15130112820447783</v>
      </c>
    </row>
    <row r="67" spans="2:25" ht="15" customHeight="1">
      <c r="B67" s="115"/>
      <c r="C67" s="115"/>
      <c r="D67" s="373" t="str">
        <f>'Procedentes UE'!B67</f>
        <v>MELILLA</v>
      </c>
      <c r="E67" s="397">
        <f>TOTAL!J67</f>
        <v>5101.95</v>
      </c>
      <c r="F67" s="397">
        <v>5196.55</v>
      </c>
      <c r="G67" s="375">
        <f t="shared" si="7"/>
        <v>-94.600000000000364</v>
      </c>
      <c r="H67" s="376">
        <f t="shared" si="8"/>
        <v>-1.8204385601986006E-2</v>
      </c>
      <c r="I67" s="397">
        <v>5104.04</v>
      </c>
      <c r="J67" s="377">
        <f t="shared" si="1"/>
        <v>-2.0900000000001455</v>
      </c>
      <c r="K67" s="376">
        <f t="shared" si="2"/>
        <v>-4.0947954953329813E-4</v>
      </c>
      <c r="L67" s="24">
        <f>GENERO!M67</f>
        <v>5101.95</v>
      </c>
      <c r="M67" s="378">
        <f>TOTAL!J67</f>
        <v>5101.95</v>
      </c>
      <c r="N67" s="378">
        <f t="shared" si="3"/>
        <v>0</v>
      </c>
      <c r="O67" s="187">
        <v>1.9531777218197988E-3</v>
      </c>
      <c r="P67" s="187">
        <f t="shared" si="9"/>
        <v>-2.0157563323805805E-2</v>
      </c>
      <c r="Q67" s="187">
        <v>2.6033131281220978E-2</v>
      </c>
      <c r="R67" s="187">
        <f t="shared" si="10"/>
        <v>2.6442610830754276E-2</v>
      </c>
      <c r="T67" s="373" t="str">
        <f t="shared" si="4"/>
        <v>MELILLA</v>
      </c>
      <c r="U67" s="397">
        <f t="shared" si="0"/>
        <v>5101.95</v>
      </c>
      <c r="V67" s="375">
        <f t="shared" si="11"/>
        <v>-94.600000000000364</v>
      </c>
      <c r="W67" s="376">
        <f t="shared" si="11"/>
        <v>-1.8204385601986006E-2</v>
      </c>
      <c r="X67" s="377">
        <f t="shared" si="12"/>
        <v>-2.0900000000001455</v>
      </c>
      <c r="Y67" s="376">
        <f t="shared" si="12"/>
        <v>-4.0947954953329813E-4</v>
      </c>
    </row>
    <row r="68" spans="2:25" ht="15" customHeight="1">
      <c r="B68" s="393"/>
      <c r="C68" s="393"/>
      <c r="D68" s="33" t="str">
        <f>'Procedentes UE'!B68</f>
        <v>TOTAL</v>
      </c>
      <c r="E68" s="398">
        <f>TOTAL!J68</f>
        <v>2073929.36</v>
      </c>
      <c r="F68" s="398">
        <v>2117653.85</v>
      </c>
      <c r="G68" s="399">
        <f t="shared" si="7"/>
        <v>-43724.489999999991</v>
      </c>
      <c r="H68" s="400">
        <f t="shared" si="8"/>
        <v>-2.0647609617596374E-2</v>
      </c>
      <c r="I68" s="398">
        <v>2026957</v>
      </c>
      <c r="J68" s="401">
        <f t="shared" si="1"/>
        <v>46972.360000000102</v>
      </c>
      <c r="K68" s="400">
        <f t="shared" si="2"/>
        <v>2.3173831511966059E-2</v>
      </c>
      <c r="L68" s="402">
        <f>GENERO!M68</f>
        <v>2073928.8599999999</v>
      </c>
      <c r="M68" s="403">
        <f>TOTAL!J68</f>
        <v>2073929.36</v>
      </c>
      <c r="N68" s="378">
        <f t="shared" si="3"/>
        <v>0.50000000023283064</v>
      </c>
      <c r="O68" s="187">
        <v>1.3018429171460344E-2</v>
      </c>
      <c r="P68" s="187">
        <f t="shared" si="9"/>
        <v>-3.3666038789056718E-2</v>
      </c>
      <c r="Q68" s="187">
        <v>6.667783385887649E-2</v>
      </c>
      <c r="R68" s="187">
        <f t="shared" si="10"/>
        <v>4.3504002346910431E-2</v>
      </c>
      <c r="T68" s="33" t="str">
        <f t="shared" si="4"/>
        <v>TOTAL</v>
      </c>
      <c r="U68" s="398">
        <f t="shared" si="4"/>
        <v>2073929.36</v>
      </c>
      <c r="V68" s="399">
        <f>G68</f>
        <v>-43724.489999999991</v>
      </c>
      <c r="W68" s="400">
        <f>H68</f>
        <v>-2.0647609617596374E-2</v>
      </c>
      <c r="X68" s="401">
        <f t="shared" si="12"/>
        <v>46972.360000000102</v>
      </c>
      <c r="Y68" s="400">
        <f t="shared" si="12"/>
        <v>2.3173831511966059E-2</v>
      </c>
    </row>
    <row r="69" spans="2:25" hidden="1">
      <c r="B69" s="115"/>
      <c r="C69" s="115"/>
      <c r="R69" s="187">
        <f t="shared" si="10"/>
        <v>0</v>
      </c>
    </row>
    <row r="70" spans="2:25" hidden="1">
      <c r="E70" s="202">
        <f>E67+E66+E65+E64+E60+E59+E58+E57+E52+E49+E45+E40+E34+E24+E23+E20+E19+E18+E14</f>
        <v>2073929.2799999998</v>
      </c>
      <c r="G70" s="405">
        <f>G67+G66+G65+G64+G60+G59+G58+G57+G52+G49+G45+G40+G34+G24+G23+G20+G19+G18+G14</f>
        <v>-43724.569999999978</v>
      </c>
      <c r="I70" s="405">
        <f>I67+I66+I65+I64+I60+I59+I58+I57+I52+I49+I45+I40+I34+I24+I23+I20+I19+I18+I14</f>
        <v>2026956.9000000001</v>
      </c>
      <c r="J70" s="405">
        <f>J67+J66+J65+J64+J60+J59+J58+J57+J52+J49+J45+J40+J34+J24+J23+J20+J19+J18+J14</f>
        <v>46972.380000000005</v>
      </c>
      <c r="M70" s="406"/>
    </row>
    <row r="71" spans="2:25" ht="15" hidden="1">
      <c r="D71" s="407" t="str">
        <f>EVOLUCION!B195</f>
        <v>Varia. mensual</v>
      </c>
      <c r="E71" s="202">
        <f>EVOLUCION!I195</f>
        <v>-43724.489999999991</v>
      </c>
      <c r="F71" s="43">
        <f>F67+F66+F65+F64+F60+F59+F58+F57+F52+F49+F45+F40+F34+F24+F23+F20+F19+F14+F18</f>
        <v>2117653.8499999996</v>
      </c>
      <c r="J71" s="43">
        <f>J67+J66+J65+J64+J60+J59+J58+J57+J52+J49+J45+J40+J34+J24+J23+J20+J19+J14+J18</f>
        <v>46972.380000000005</v>
      </c>
      <c r="M71" s="408"/>
    </row>
    <row r="72" spans="2:25" ht="15" hidden="1">
      <c r="D72" s="407"/>
      <c r="E72" s="203">
        <f>EVOLUCION!I196</f>
        <v>1.3018429171460344E-2</v>
      </c>
      <c r="G72" s="43">
        <f>G68</f>
        <v>-43724.489999999991</v>
      </c>
      <c r="H72" s="40"/>
      <c r="I72" s="40"/>
      <c r="J72" s="43">
        <f>J68</f>
        <v>46972.360000000102</v>
      </c>
      <c r="K72" s="40"/>
      <c r="M72" s="406"/>
    </row>
    <row r="73" spans="2:25" ht="15" hidden="1">
      <c r="D73" s="407"/>
      <c r="E73" s="409"/>
      <c r="G73" s="145">
        <f>H68</f>
        <v>-2.0647609617596374E-2</v>
      </c>
      <c r="H73" s="40"/>
      <c r="I73" s="40"/>
      <c r="J73" s="145">
        <f>K68</f>
        <v>2.3173831511966059E-2</v>
      </c>
      <c r="K73" s="40"/>
      <c r="M73" s="410"/>
    </row>
    <row r="74" spans="2:25" ht="15" hidden="1">
      <c r="D74" s="407" t="str">
        <f>EVOLUCION!B198</f>
        <v>Varia. Anual</v>
      </c>
      <c r="E74" s="202">
        <f>EVOLUCION!I198</f>
        <v>46972.360000000102</v>
      </c>
      <c r="G74" s="40"/>
      <c r="H74" s="40"/>
      <c r="I74" s="40"/>
      <c r="J74" s="40"/>
      <c r="K74" s="40"/>
    </row>
    <row r="75" spans="2:25" ht="15" hidden="1">
      <c r="D75" s="407"/>
      <c r="E75" s="203">
        <f>EVOLUCION!I199</f>
        <v>2.3173831511966059E-2</v>
      </c>
    </row>
    <row r="76" spans="2:25" hidden="1"/>
  </sheetData>
  <mergeCells count="5">
    <mergeCell ref="E4:E5"/>
    <mergeCell ref="F4:F5"/>
    <mergeCell ref="I4:I5"/>
    <mergeCell ref="T4:T5"/>
    <mergeCell ref="U4:U5"/>
  </mergeCells>
  <printOptions horizontalCentered="1" vertic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rowBreaks count="1" manualBreakCount="1">
    <brk id="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98"/>
  <sheetViews>
    <sheetView showGridLines="0" topLeftCell="B19" zoomScaleNormal="100" workbookViewId="0"/>
  </sheetViews>
  <sheetFormatPr baseColWidth="10" defaultRowHeight="12.75"/>
  <cols>
    <col min="1" max="1" width="13.140625" hidden="1" customWidth="1"/>
    <col min="2" max="2" width="38.42578125" style="41" customWidth="1"/>
    <col min="3" max="3" width="9.5703125" style="42" customWidth="1"/>
    <col min="4" max="4" width="11.42578125" style="41" customWidth="1"/>
    <col min="5" max="5" width="10.85546875" style="41" customWidth="1"/>
    <col min="6" max="6" width="16.42578125" style="41" customWidth="1"/>
    <col min="7" max="7" width="12.42578125" style="42" customWidth="1"/>
    <col min="8" max="8" width="11.140625" style="41" customWidth="1"/>
    <col min="9" max="10" width="8.7109375" hidden="1" customWidth="1"/>
    <col min="11" max="11" width="10.85546875" style="41" hidden="1" customWidth="1"/>
    <col min="12" max="12" width="11.42578125" hidden="1" customWidth="1"/>
    <col min="13" max="13" width="9.42578125" hidden="1" customWidth="1"/>
    <col min="14" max="14" width="12.42578125" hidden="1" customWidth="1"/>
    <col min="15" max="34" width="11.42578125" style="115" hidden="1" customWidth="1"/>
    <col min="35" max="41" width="11.42578125" hidden="1" customWidth="1"/>
    <col min="42" max="43" width="0" hidden="1" customWidth="1"/>
  </cols>
  <sheetData>
    <row r="1" spans="1:36" s="411" customFormat="1" ht="24.95" customHeight="1">
      <c r="B1" s="565" t="s">
        <v>0</v>
      </c>
      <c r="C1" s="565"/>
      <c r="D1" s="565"/>
      <c r="E1" s="565"/>
      <c r="F1" s="565"/>
      <c r="G1" s="565"/>
      <c r="H1" s="566"/>
      <c r="K1" s="412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</row>
    <row r="2" spans="1:36" s="414" customFormat="1" ht="21.2" customHeight="1">
      <c r="B2" s="567" t="s">
        <v>156</v>
      </c>
      <c r="C2" s="567"/>
      <c r="D2" s="567"/>
      <c r="E2" s="567"/>
      <c r="F2" s="567"/>
      <c r="G2" s="567"/>
      <c r="H2" s="566"/>
      <c r="K2" s="415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</row>
    <row r="3" spans="1:36" s="414" customFormat="1" ht="21.2" customHeight="1">
      <c r="B3" s="86" t="str">
        <f>[4]Hoja2!$B$4</f>
        <v>MEDIA MARZO 2020</v>
      </c>
      <c r="C3" s="86"/>
      <c r="D3" s="86"/>
      <c r="E3" s="86"/>
      <c r="F3" s="86"/>
      <c r="G3" s="86"/>
      <c r="H3" s="415"/>
      <c r="K3" s="415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</row>
    <row r="4" spans="1:36" ht="3.95" customHeight="1">
      <c r="A4" s="417"/>
      <c r="B4" s="418"/>
      <c r="O4" s="115">
        <v>1</v>
      </c>
      <c r="P4" s="115">
        <v>2</v>
      </c>
      <c r="Q4" s="115">
        <v>3</v>
      </c>
      <c r="R4" s="115">
        <v>4</v>
      </c>
      <c r="S4" s="115">
        <v>5</v>
      </c>
      <c r="T4" s="115">
        <v>6</v>
      </c>
      <c r="U4" s="115">
        <v>7</v>
      </c>
      <c r="V4" s="115">
        <v>8</v>
      </c>
      <c r="W4" s="115">
        <v>9</v>
      </c>
      <c r="X4" s="115">
        <v>10</v>
      </c>
      <c r="Y4" s="115">
        <v>11</v>
      </c>
      <c r="Z4" s="115">
        <v>12</v>
      </c>
      <c r="AA4" s="115">
        <v>13</v>
      </c>
      <c r="AB4" s="115">
        <v>14</v>
      </c>
      <c r="AC4" s="115">
        <v>15</v>
      </c>
      <c r="AD4" s="115">
        <v>16</v>
      </c>
      <c r="AE4" s="115">
        <v>17</v>
      </c>
      <c r="AF4" s="115">
        <v>18</v>
      </c>
      <c r="AG4" s="115">
        <v>19</v>
      </c>
    </row>
    <row r="5" spans="1:36" ht="61.5" customHeight="1">
      <c r="A5" s="194" t="s">
        <v>157</v>
      </c>
      <c r="B5" s="419" t="s">
        <v>158</v>
      </c>
      <c r="C5" s="420" t="s">
        <v>159</v>
      </c>
      <c r="D5" s="420" t="s">
        <v>96</v>
      </c>
      <c r="E5" s="421" t="s">
        <v>10</v>
      </c>
      <c r="F5" s="421" t="s">
        <v>160</v>
      </c>
      <c r="G5" s="421" t="s">
        <v>161</v>
      </c>
      <c r="H5" s="421" t="s">
        <v>162</v>
      </c>
      <c r="K5" s="422">
        <v>43862</v>
      </c>
      <c r="L5" s="422">
        <v>43525</v>
      </c>
      <c r="M5" s="423"/>
      <c r="O5" s="115" t="s">
        <v>10</v>
      </c>
      <c r="P5" s="115" t="s">
        <v>10</v>
      </c>
      <c r="Q5" s="115" t="s">
        <v>10</v>
      </c>
      <c r="R5" s="115" t="s">
        <v>10</v>
      </c>
      <c r="S5" s="115" t="s">
        <v>10</v>
      </c>
      <c r="T5" s="115" t="s">
        <v>10</v>
      </c>
      <c r="U5" s="115" t="s">
        <v>10</v>
      </c>
      <c r="V5" s="115" t="s">
        <v>10</v>
      </c>
      <c r="W5" s="115" t="s">
        <v>10</v>
      </c>
      <c r="X5" s="115" t="s">
        <v>10</v>
      </c>
      <c r="Y5" s="115" t="s">
        <v>10</v>
      </c>
      <c r="Z5" s="115" t="s">
        <v>10</v>
      </c>
      <c r="AA5" s="115" t="s">
        <v>10</v>
      </c>
      <c r="AB5" s="115" t="s">
        <v>10</v>
      </c>
      <c r="AC5" s="115" t="s">
        <v>10</v>
      </c>
      <c r="AD5" s="115" t="s">
        <v>10</v>
      </c>
      <c r="AE5" s="115" t="s">
        <v>10</v>
      </c>
      <c r="AF5" s="115" t="s">
        <v>10</v>
      </c>
      <c r="AG5" s="115" t="s">
        <v>10</v>
      </c>
      <c r="AH5" s="115">
        <f>SUM(O5:AG5)</f>
        <v>0</v>
      </c>
    </row>
    <row r="6" spans="1:36" ht="34.9" customHeight="1">
      <c r="A6" s="115">
        <v>71747.590909090912</v>
      </c>
      <c r="B6" s="424" t="s">
        <v>163</v>
      </c>
      <c r="C6" s="425">
        <f>[5]ue!U74</f>
        <v>7788.77</v>
      </c>
      <c r="D6" s="426">
        <f>'[5]NO ue '!U74</f>
        <v>8283.09</v>
      </c>
      <c r="E6" s="427">
        <f>[5]TOTAL!U74</f>
        <v>16071.86</v>
      </c>
      <c r="F6" s="428">
        <f>E6/A6</f>
        <v>0.22400557003180974</v>
      </c>
      <c r="G6" s="428">
        <f>E6/K6-1</f>
        <v>-1.2912339317409871E-2</v>
      </c>
      <c r="H6" s="428">
        <f>E6/L6-1</f>
        <v>3.3360766411624887E-2</v>
      </c>
      <c r="I6" s="429">
        <f>E6-K6</f>
        <v>-210.23999999999978</v>
      </c>
      <c r="J6" s="429">
        <f>E6-L6</f>
        <v>518.86000000000058</v>
      </c>
      <c r="K6" s="430">
        <v>16282.1</v>
      </c>
      <c r="L6" s="430">
        <v>15553</v>
      </c>
      <c r="M6" s="431">
        <f>E6-K6</f>
        <v>-210.23999999999978</v>
      </c>
      <c r="N6" s="429">
        <f>E6-L6</f>
        <v>518.86000000000058</v>
      </c>
      <c r="O6" s="115">
        <f>[6]Hoja5!E7</f>
        <v>635.67999999999995</v>
      </c>
      <c r="P6" s="115">
        <f>[7]Hoja5!E7</f>
        <v>2628.18</v>
      </c>
      <c r="Q6" s="115">
        <f>[8]Hoja5!E7</f>
        <v>93</v>
      </c>
      <c r="R6" s="115">
        <f>[9]Hoja5!E7</f>
        <v>218.9</v>
      </c>
      <c r="S6" s="115">
        <f>[10]Hoja5!E7</f>
        <v>182.4</v>
      </c>
      <c r="T6" s="115">
        <f>[11]Hoja5!E7</f>
        <v>25.9</v>
      </c>
      <c r="U6" s="115">
        <f>[12]Hoja5!E7</f>
        <v>1375.09</v>
      </c>
      <c r="V6" s="115">
        <f>[13]Hoja5!E7</f>
        <v>3006.22</v>
      </c>
      <c r="W6" s="115">
        <f>[14]Hoja5!E7</f>
        <v>3839.22</v>
      </c>
      <c r="X6" s="115">
        <f>[15]Hoja5!E7</f>
        <v>890.09</v>
      </c>
      <c r="Y6" s="115">
        <f>[16]Hoja5!E7</f>
        <v>69.09</v>
      </c>
      <c r="Z6" s="115">
        <f>[17]Hoja5!E7</f>
        <v>801.13</v>
      </c>
      <c r="AA6" s="115">
        <f>[18]Hoja5!E7</f>
        <v>357.63</v>
      </c>
      <c r="AB6" s="115">
        <f>[19]Hoja5!E7</f>
        <v>439.59</v>
      </c>
      <c r="AC6" s="115">
        <f>[20]Hoja5!E7</f>
        <v>988</v>
      </c>
      <c r="AD6" s="115">
        <f>[21]Hoja5!E7</f>
        <v>339.72</v>
      </c>
      <c r="AE6" s="115">
        <f>[22]Hoja5!E7</f>
        <v>181.95</v>
      </c>
      <c r="AF6" s="115">
        <f>[23]Hoja5!E7</f>
        <v>0</v>
      </c>
      <c r="AG6" s="115">
        <f>[24]Hoja5!E7</f>
        <v>0</v>
      </c>
      <c r="AH6" s="115">
        <f>SUM(O6:AG6)</f>
        <v>16071.789999999997</v>
      </c>
      <c r="AI6" s="429">
        <f t="shared" ref="AI6:AI29" si="0">E6</f>
        <v>16071.86</v>
      </c>
      <c r="AJ6" s="115">
        <f>AH6-AI6</f>
        <v>-7.0000000003346941E-2</v>
      </c>
    </row>
    <row r="7" spans="1:36" ht="27.95" customHeight="1">
      <c r="A7" s="115">
        <v>18943.31818181818</v>
      </c>
      <c r="B7" s="424" t="s">
        <v>164</v>
      </c>
      <c r="C7" s="425">
        <f>[5]ue!U75</f>
        <v>560.63</v>
      </c>
      <c r="D7" s="426">
        <f>'[5]NO ue '!U75</f>
        <v>444.59</v>
      </c>
      <c r="E7" s="427">
        <f>[5]TOTAL!U75</f>
        <v>1005.22</v>
      </c>
      <c r="F7" s="428">
        <f t="shared" ref="F7:F29" si="1">E7/A7</f>
        <v>5.3064621010526627E-2</v>
      </c>
      <c r="G7" s="428">
        <f t="shared" ref="G7:G29" si="2">E7/K7-1</f>
        <v>2.8132482043097262E-3</v>
      </c>
      <c r="H7" s="428">
        <f t="shared" ref="H7:H29" si="3">E7/L7-1</f>
        <v>-1.8339843749999973E-2</v>
      </c>
      <c r="I7" s="429">
        <f t="shared" ref="I7:I29" si="4">E7-K7</f>
        <v>2.82000000000005</v>
      </c>
      <c r="J7" s="429">
        <f t="shared" ref="J7:J29" si="5">E7-L7</f>
        <v>-18.779999999999973</v>
      </c>
      <c r="K7" s="430">
        <v>1002.4</v>
      </c>
      <c r="L7" s="430">
        <v>1024</v>
      </c>
      <c r="M7" s="431">
        <f t="shared" ref="M7:M28" si="6">E7-K7</f>
        <v>2.82000000000005</v>
      </c>
      <c r="N7" s="429">
        <f t="shared" ref="N7:N28" si="7">E7-L7</f>
        <v>-18.779999999999973</v>
      </c>
      <c r="O7" s="115">
        <f>[6]Hoja5!E8</f>
        <v>106.5</v>
      </c>
      <c r="P7" s="115">
        <f>[7]Hoja5!E8</f>
        <v>60.63</v>
      </c>
      <c r="Q7" s="115">
        <f>[8]Hoja5!E8</f>
        <v>10.95</v>
      </c>
      <c r="R7" s="115">
        <f>[9]Hoja5!E8</f>
        <v>19.54</v>
      </c>
      <c r="S7" s="115">
        <f>[10]Hoja5!E8</f>
        <v>4.7699999999999996</v>
      </c>
      <c r="T7" s="115">
        <f>[11]Hoja5!E8</f>
        <v>3</v>
      </c>
      <c r="U7" s="115">
        <f>[12]Hoja5!E8</f>
        <v>75.36</v>
      </c>
      <c r="V7" s="115">
        <f>[13]Hoja5!E8</f>
        <v>98.49</v>
      </c>
      <c r="W7" s="115">
        <f>[14]Hoja5!E8</f>
        <v>203.45</v>
      </c>
      <c r="X7" s="115">
        <f>[15]Hoja5!E8</f>
        <v>72.09</v>
      </c>
      <c r="Y7" s="115">
        <f>[16]Hoja5!E8</f>
        <v>16.899999999999999</v>
      </c>
      <c r="Z7" s="115">
        <f>[17]Hoja5!E8</f>
        <v>62.22</v>
      </c>
      <c r="AA7" s="115">
        <f>[18]Hoja5!E8</f>
        <v>11.27</v>
      </c>
      <c r="AB7" s="115">
        <f>[19]Hoja5!E8</f>
        <v>221.9</v>
      </c>
      <c r="AC7" s="115">
        <f>[20]Hoja5!E8</f>
        <v>25.09</v>
      </c>
      <c r="AD7" s="115">
        <f>[21]Hoja5!E8</f>
        <v>4</v>
      </c>
      <c r="AE7" s="115">
        <f>[22]Hoja5!E8</f>
        <v>8</v>
      </c>
      <c r="AF7" s="115">
        <f>[23]Hoja5!E8</f>
        <v>1</v>
      </c>
      <c r="AG7" s="115">
        <f>[24]Hoja5!E8</f>
        <v>0</v>
      </c>
      <c r="AH7" s="115">
        <f t="shared" ref="AH7:AH29" si="8">SUM(O7:AG7)</f>
        <v>1005.1600000000001</v>
      </c>
      <c r="AI7" s="429">
        <f t="shared" si="0"/>
        <v>1005.22</v>
      </c>
      <c r="AJ7" s="115">
        <f t="shared" ref="AJ7:AJ29" si="9">AH7-AI7</f>
        <v>-5.999999999994543E-2</v>
      </c>
    </row>
    <row r="8" spans="1:36" ht="26.25" customHeight="1">
      <c r="A8" s="115">
        <v>1843318.0454545454</v>
      </c>
      <c r="B8" s="432" t="s">
        <v>165</v>
      </c>
      <c r="C8" s="425">
        <f>[5]ue!U76</f>
        <v>55714.04</v>
      </c>
      <c r="D8" s="426">
        <f>'[5]NO ue '!U76</f>
        <v>77261.039999999994</v>
      </c>
      <c r="E8" s="427">
        <f>[5]TOTAL!U76</f>
        <v>132975.09</v>
      </c>
      <c r="F8" s="428">
        <f t="shared" si="1"/>
        <v>7.2138983464033496E-2</v>
      </c>
      <c r="G8" s="428">
        <f t="shared" si="2"/>
        <v>-1.2166079303008281E-2</v>
      </c>
      <c r="H8" s="428">
        <f t="shared" si="3"/>
        <v>8.21804731560829E-2</v>
      </c>
      <c r="I8" s="429">
        <f t="shared" si="4"/>
        <v>-1637.7099999999919</v>
      </c>
      <c r="J8" s="429">
        <f t="shared" si="5"/>
        <v>10098.089999999997</v>
      </c>
      <c r="K8" s="430">
        <v>134612.79999999999</v>
      </c>
      <c r="L8" s="430">
        <v>122877</v>
      </c>
      <c r="M8" s="431">
        <f t="shared" si="6"/>
        <v>-1637.7099999999919</v>
      </c>
      <c r="N8" s="429">
        <f t="shared" si="7"/>
        <v>10098.089999999997</v>
      </c>
      <c r="O8" s="115">
        <f>[6]Hoja5!E9</f>
        <v>5557.63</v>
      </c>
      <c r="P8" s="115">
        <f>[7]Hoja5!E9</f>
        <v>10969.31</v>
      </c>
      <c r="Q8" s="115">
        <f>[8]Hoja5!E9</f>
        <v>793.63</v>
      </c>
      <c r="R8" s="115">
        <f>[9]Hoja5!E9</f>
        <v>2602.6799999999998</v>
      </c>
      <c r="S8" s="115">
        <f>[10]Hoja5!E9</f>
        <v>1525.81</v>
      </c>
      <c r="T8" s="115">
        <f>[11]Hoja5!E9</f>
        <v>730.9</v>
      </c>
      <c r="U8" s="115">
        <f>[12]Hoja5!E9</f>
        <v>6980.72</v>
      </c>
      <c r="V8" s="115">
        <f>[13]Hoja5!E9</f>
        <v>6244.77</v>
      </c>
      <c r="W8" s="115">
        <f>[14]Hoja5!E9</f>
        <v>45080.04</v>
      </c>
      <c r="X8" s="115">
        <f>[15]Hoja5!E9</f>
        <v>14469.5</v>
      </c>
      <c r="Y8" s="115">
        <f>[16]Hoja5!E9</f>
        <v>399.63</v>
      </c>
      <c r="Z8" s="115">
        <f>[17]Hoja5!E9</f>
        <v>3580.81</v>
      </c>
      <c r="AA8" s="115">
        <f>[18]Hoja5!E9</f>
        <v>2581.77</v>
      </c>
      <c r="AB8" s="115">
        <f>[19]Hoja5!E9</f>
        <v>15707.27</v>
      </c>
      <c r="AC8" s="115">
        <f>[20]Hoja5!E9</f>
        <v>4793.72</v>
      </c>
      <c r="AD8" s="115">
        <f>[21]Hoja5!E9</f>
        <v>4633.59</v>
      </c>
      <c r="AE8" s="115">
        <f>[22]Hoja5!E9</f>
        <v>6143.59</v>
      </c>
      <c r="AF8" s="115">
        <f>[23]Hoja5!E9</f>
        <v>50.27</v>
      </c>
      <c r="AG8" s="115">
        <f>[24]Hoja5!E9</f>
        <v>129.36000000000001</v>
      </c>
      <c r="AH8" s="115">
        <f t="shared" si="8"/>
        <v>132975</v>
      </c>
      <c r="AI8" s="429">
        <f t="shared" si="0"/>
        <v>132975.09</v>
      </c>
      <c r="AJ8" s="115">
        <f t="shared" si="9"/>
        <v>-8.999999999650754E-2</v>
      </c>
    </row>
    <row r="9" spans="1:36" ht="30.95" customHeight="1">
      <c r="A9" s="115">
        <v>34150.13636363636</v>
      </c>
      <c r="B9" s="424" t="s">
        <v>166</v>
      </c>
      <c r="C9" s="425">
        <f>[5]ue!U77</f>
        <v>345.18</v>
      </c>
      <c r="D9" s="426">
        <f>'[5]NO ue '!U77</f>
        <v>303.86</v>
      </c>
      <c r="E9" s="427">
        <f>[5]TOTAL!U77</f>
        <v>649.04</v>
      </c>
      <c r="F9" s="428">
        <f t="shared" si="1"/>
        <v>1.9005487799196863E-2</v>
      </c>
      <c r="G9" s="428">
        <f t="shared" si="2"/>
        <v>1.6746299052244007E-2</v>
      </c>
      <c r="H9" s="428">
        <f t="shared" si="3"/>
        <v>0.14066783831282947</v>
      </c>
      <c r="I9" s="429">
        <f t="shared" si="4"/>
        <v>10.689999999999941</v>
      </c>
      <c r="J9" s="429">
        <f t="shared" si="5"/>
        <v>80.039999999999964</v>
      </c>
      <c r="K9" s="430">
        <v>638.35</v>
      </c>
      <c r="L9" s="430">
        <v>569</v>
      </c>
      <c r="M9" s="431">
        <f t="shared" si="6"/>
        <v>10.689999999999941</v>
      </c>
      <c r="N9" s="429">
        <f t="shared" si="7"/>
        <v>80.039999999999964</v>
      </c>
      <c r="O9" s="115">
        <f>[6]Hoja5!E10</f>
        <v>71.540000000000006</v>
      </c>
      <c r="P9" s="115">
        <f>[7]Hoja5!E10</f>
        <v>23.5</v>
      </c>
      <c r="Q9" s="115">
        <f>[8]Hoja5!E10</f>
        <v>5</v>
      </c>
      <c r="R9" s="115">
        <f>[9]Hoja5!E10</f>
        <v>18.809999999999999</v>
      </c>
      <c r="S9" s="115">
        <f>[10]Hoja5!E10</f>
        <v>14.9</v>
      </c>
      <c r="T9" s="115">
        <f>[11]Hoja5!E10</f>
        <v>7.95</v>
      </c>
      <c r="U9" s="115">
        <f>[12]Hoja5!E10</f>
        <v>39.18</v>
      </c>
      <c r="V9" s="115">
        <f>[13]Hoja5!E10</f>
        <v>14</v>
      </c>
      <c r="W9" s="115">
        <f>[14]Hoja5!E10</f>
        <v>143.04</v>
      </c>
      <c r="X9" s="115">
        <f>[15]Hoja5!E10</f>
        <v>64.680000000000007</v>
      </c>
      <c r="Y9" s="115">
        <f>[16]Hoja5!E10</f>
        <v>4</v>
      </c>
      <c r="Z9" s="115">
        <f>[17]Hoja5!E10</f>
        <v>14</v>
      </c>
      <c r="AA9" s="115">
        <f>[18]Hoja5!E10</f>
        <v>0</v>
      </c>
      <c r="AB9" s="115">
        <f>[19]Hoja5!E10</f>
        <v>189.86</v>
      </c>
      <c r="AC9" s="115">
        <f>[20]Hoja5!E10</f>
        <v>10.77</v>
      </c>
      <c r="AD9" s="115">
        <f>[21]Hoja5!E10</f>
        <v>11</v>
      </c>
      <c r="AE9" s="115">
        <f>[22]Hoja5!E10</f>
        <v>14.77</v>
      </c>
      <c r="AF9" s="115">
        <f>[23]Hoja5!E10</f>
        <v>0</v>
      </c>
      <c r="AG9" s="115">
        <f>[24]Hoja5!E10</f>
        <v>2</v>
      </c>
      <c r="AH9" s="115">
        <f t="shared" si="8"/>
        <v>649</v>
      </c>
      <c r="AI9" s="429">
        <f t="shared" si="0"/>
        <v>649.04</v>
      </c>
      <c r="AJ9" s="115">
        <f t="shared" si="9"/>
        <v>-3.999999999996362E-2</v>
      </c>
    </row>
    <row r="10" spans="1:36" ht="44.65" customHeight="1">
      <c r="A10" s="115">
        <v>142818.72727272726</v>
      </c>
      <c r="B10" s="424" t="s">
        <v>167</v>
      </c>
      <c r="C10" s="425">
        <f>[5]ue!U78</f>
        <v>1881.31</v>
      </c>
      <c r="D10" s="426">
        <f>'[5]NO ue '!U78</f>
        <v>3880.86</v>
      </c>
      <c r="E10" s="427">
        <f>[5]TOTAL!U78</f>
        <v>5762.18</v>
      </c>
      <c r="F10" s="428">
        <f t="shared" si="1"/>
        <v>4.0346109435610053E-2</v>
      </c>
      <c r="G10" s="428">
        <f t="shared" si="2"/>
        <v>-3.8930281604923067E-3</v>
      </c>
      <c r="H10" s="428">
        <f t="shared" si="3"/>
        <v>7.2632166790767005E-2</v>
      </c>
      <c r="I10" s="429">
        <f t="shared" si="4"/>
        <v>-22.519999999999527</v>
      </c>
      <c r="J10" s="429">
        <f t="shared" si="5"/>
        <v>390.18000000000029</v>
      </c>
      <c r="K10" s="430">
        <v>5784.7</v>
      </c>
      <c r="L10" s="430">
        <v>5372</v>
      </c>
      <c r="M10" s="431">
        <f t="shared" si="6"/>
        <v>-22.519999999999527</v>
      </c>
      <c r="N10" s="429">
        <f t="shared" si="7"/>
        <v>390.18000000000029</v>
      </c>
      <c r="O10" s="115">
        <f>[6]Hoja5!E11</f>
        <v>214.59</v>
      </c>
      <c r="P10" s="115">
        <f>[7]Hoja5!E11</f>
        <v>337.59</v>
      </c>
      <c r="Q10" s="115">
        <f>[8]Hoja5!E11</f>
        <v>41.59</v>
      </c>
      <c r="R10" s="115">
        <f>[9]Hoja5!E11</f>
        <v>233.5</v>
      </c>
      <c r="S10" s="115">
        <f>[10]Hoja5!E11</f>
        <v>117.13</v>
      </c>
      <c r="T10" s="115">
        <f>[11]Hoja5!E11</f>
        <v>34.86</v>
      </c>
      <c r="U10" s="115">
        <f>[12]Hoja5!E11</f>
        <v>223.5</v>
      </c>
      <c r="V10" s="115">
        <f>[13]Hoja5!E11</f>
        <v>190.9</v>
      </c>
      <c r="W10" s="115">
        <f>[14]Hoja5!E11</f>
        <v>1963.04</v>
      </c>
      <c r="X10" s="115">
        <f>[15]Hoja5!E11</f>
        <v>725.04</v>
      </c>
      <c r="Y10" s="115">
        <f>[16]Hoja5!E11</f>
        <v>17.59</v>
      </c>
      <c r="Z10" s="115">
        <f>[17]Hoja5!E11</f>
        <v>76.36</v>
      </c>
      <c r="AA10" s="115">
        <f>[18]Hoja5!E11</f>
        <v>72.040000000000006</v>
      </c>
      <c r="AB10" s="115">
        <f>[19]Hoja5!E11</f>
        <v>1018.86</v>
      </c>
      <c r="AC10" s="115">
        <f>[20]Hoja5!E11</f>
        <v>68.400000000000006</v>
      </c>
      <c r="AD10" s="115">
        <f>[21]Hoja5!E11</f>
        <v>127.13</v>
      </c>
      <c r="AE10" s="115">
        <f>[22]Hoja5!E11</f>
        <v>243.63</v>
      </c>
      <c r="AF10" s="115">
        <f>[23]Hoja5!E11</f>
        <v>2</v>
      </c>
      <c r="AG10" s="115">
        <f>[24]Hoja5!E11</f>
        <v>54.36</v>
      </c>
      <c r="AH10" s="115">
        <f t="shared" si="8"/>
        <v>5762.1099999999988</v>
      </c>
      <c r="AI10" s="429">
        <f t="shared" si="0"/>
        <v>5762.18</v>
      </c>
      <c r="AJ10" s="115">
        <f t="shared" si="9"/>
        <v>-7.0000000001527951E-2</v>
      </c>
    </row>
    <row r="11" spans="1:36" ht="23.65" customHeight="1">
      <c r="A11" s="115">
        <v>838898.27272727271</v>
      </c>
      <c r="B11" s="424" t="s">
        <v>168</v>
      </c>
      <c r="C11" s="425">
        <f>[5]ue!U79</f>
        <v>49181.54</v>
      </c>
      <c r="D11" s="426">
        <f>'[5]NO ue '!U79</f>
        <v>85354.09</v>
      </c>
      <c r="E11" s="427">
        <f>[5]TOTAL!U79</f>
        <v>134535.63</v>
      </c>
      <c r="F11" s="428">
        <f t="shared" si="1"/>
        <v>0.16037180475127497</v>
      </c>
      <c r="G11" s="428">
        <f t="shared" si="2"/>
        <v>-5.0958295901966322E-2</v>
      </c>
      <c r="H11" s="428">
        <f t="shared" si="3"/>
        <v>-3.410249192568604E-3</v>
      </c>
      <c r="I11" s="429">
        <f t="shared" si="4"/>
        <v>-7223.820000000007</v>
      </c>
      <c r="J11" s="429">
        <f t="shared" si="5"/>
        <v>-460.36999999999534</v>
      </c>
      <c r="K11" s="430">
        <v>141759.45000000001</v>
      </c>
      <c r="L11" s="430">
        <v>134996</v>
      </c>
      <c r="M11" s="431">
        <f t="shared" si="6"/>
        <v>-7223.820000000007</v>
      </c>
      <c r="N11" s="429">
        <f t="shared" si="7"/>
        <v>-460.36999999999534</v>
      </c>
      <c r="O11" s="115">
        <f>[6]Hoja5!E12</f>
        <v>8043.72</v>
      </c>
      <c r="P11" s="115">
        <f>[7]Hoja5!E12</f>
        <v>5444.45</v>
      </c>
      <c r="Q11" s="115">
        <f>[8]Hoja5!E12</f>
        <v>977.68</v>
      </c>
      <c r="R11" s="115">
        <f>[9]Hoja5!E12</f>
        <v>12604.72</v>
      </c>
      <c r="S11" s="115">
        <f>[10]Hoja5!E12</f>
        <v>3357.63</v>
      </c>
      <c r="T11" s="115">
        <f>[11]Hoja5!E12</f>
        <v>957.4</v>
      </c>
      <c r="U11" s="115">
        <f>[12]Hoja5!E12</f>
        <v>5279.72</v>
      </c>
      <c r="V11" s="115">
        <f>[13]Hoja5!E12</f>
        <v>3892.95</v>
      </c>
      <c r="W11" s="115">
        <f>[14]Hoja5!E12</f>
        <v>31349.54</v>
      </c>
      <c r="X11" s="115">
        <f>[15]Hoja5!E12</f>
        <v>13684.54</v>
      </c>
      <c r="Y11" s="115">
        <f>[16]Hoja5!E12</f>
        <v>401.59</v>
      </c>
      <c r="Z11" s="115">
        <f>[17]Hoja5!E12</f>
        <v>2695.22</v>
      </c>
      <c r="AA11" s="115">
        <f>[18]Hoja5!E12</f>
        <v>1243</v>
      </c>
      <c r="AB11" s="115">
        <f>[19]Hoja5!E12</f>
        <v>34244.18</v>
      </c>
      <c r="AC11" s="115">
        <f>[20]Hoja5!E12</f>
        <v>3145.63</v>
      </c>
      <c r="AD11" s="115">
        <f>[21]Hoja5!E12</f>
        <v>1726.31</v>
      </c>
      <c r="AE11" s="115">
        <f>[22]Hoja5!E12</f>
        <v>4783.3599999999997</v>
      </c>
      <c r="AF11" s="115">
        <f>[23]Hoja5!E12</f>
        <v>222.13</v>
      </c>
      <c r="AG11" s="115">
        <f>[24]Hoja5!E12</f>
        <v>481.77</v>
      </c>
      <c r="AH11" s="115">
        <f t="shared" si="8"/>
        <v>134535.53999999998</v>
      </c>
      <c r="AI11" s="429">
        <f t="shared" si="0"/>
        <v>134535.63</v>
      </c>
      <c r="AJ11" s="115">
        <f t="shared" si="9"/>
        <v>-9.0000000025611371E-2</v>
      </c>
    </row>
    <row r="12" spans="1:36" ht="36" customHeight="1">
      <c r="A12" s="115">
        <v>2404802.2727272729</v>
      </c>
      <c r="B12" s="424" t="s">
        <v>169</v>
      </c>
      <c r="C12" s="425">
        <f>[5]ue!U80</f>
        <v>76763.59</v>
      </c>
      <c r="D12" s="426">
        <f>'[5]NO ue '!U80</f>
        <v>134630.31</v>
      </c>
      <c r="E12" s="427">
        <f>[5]TOTAL!U80</f>
        <v>211393.9</v>
      </c>
      <c r="F12" s="428">
        <f t="shared" si="1"/>
        <v>8.7904898626139163E-2</v>
      </c>
      <c r="G12" s="428">
        <f t="shared" si="2"/>
        <v>-3.5521570219842702E-2</v>
      </c>
      <c r="H12" s="428">
        <f t="shared" si="3"/>
        <v>2.7380929237946994E-2</v>
      </c>
      <c r="I12" s="429">
        <f t="shared" si="4"/>
        <v>-7785.6000000000058</v>
      </c>
      <c r="J12" s="429">
        <f t="shared" si="5"/>
        <v>5633.8999999999942</v>
      </c>
      <c r="K12" s="430">
        <v>219179.5</v>
      </c>
      <c r="L12" s="430">
        <v>205760</v>
      </c>
      <c r="M12" s="431">
        <f t="shared" si="6"/>
        <v>-7785.6000000000058</v>
      </c>
      <c r="N12" s="429">
        <f t="shared" si="7"/>
        <v>5633.8999999999942</v>
      </c>
      <c r="O12" s="115">
        <f>[6]Hoja5!E13</f>
        <v>21856.09</v>
      </c>
      <c r="P12" s="115">
        <f>[7]Hoja5!E13</f>
        <v>5740.18</v>
      </c>
      <c r="Q12" s="115">
        <f>[8]Hoja5!E13</f>
        <v>1016.13</v>
      </c>
      <c r="R12" s="115">
        <f>[9]Hoja5!E13</f>
        <v>6955.59</v>
      </c>
      <c r="S12" s="115">
        <f>[10]Hoja5!E13</f>
        <v>10533</v>
      </c>
      <c r="T12" s="115">
        <f>[11]Hoja5!E13</f>
        <v>853.22</v>
      </c>
      <c r="U12" s="115">
        <f>[12]Hoja5!E13</f>
        <v>5017.68</v>
      </c>
      <c r="V12" s="115">
        <f>[13]Hoja5!E13</f>
        <v>4153.13</v>
      </c>
      <c r="W12" s="115">
        <f>[14]Hoja5!E13</f>
        <v>60849.54</v>
      </c>
      <c r="X12" s="115">
        <f>[15]Hoja5!E13</f>
        <v>24866.04</v>
      </c>
      <c r="Y12" s="115">
        <f>[16]Hoja5!E13</f>
        <v>711.22</v>
      </c>
      <c r="Z12" s="115">
        <f>[17]Hoja5!E13</f>
        <v>3329.13</v>
      </c>
      <c r="AA12" s="115">
        <f>[18]Hoja5!E13</f>
        <v>1108.45</v>
      </c>
      <c r="AB12" s="115">
        <f>[19]Hoja5!E13</f>
        <v>48305.18</v>
      </c>
      <c r="AC12" s="115">
        <f>[20]Hoja5!E13</f>
        <v>6743.68</v>
      </c>
      <c r="AD12" s="115">
        <f>[21]Hoja5!E13</f>
        <v>2500.4499999999998</v>
      </c>
      <c r="AE12" s="115">
        <f>[22]Hoja5!E13</f>
        <v>5973.59</v>
      </c>
      <c r="AF12" s="115">
        <f>[23]Hoja5!E13</f>
        <v>319.22000000000003</v>
      </c>
      <c r="AG12" s="115">
        <f>[24]Hoja5!E13</f>
        <v>562.30999999999995</v>
      </c>
      <c r="AH12" s="115">
        <f t="shared" si="8"/>
        <v>211393.83000000002</v>
      </c>
      <c r="AI12" s="429">
        <f t="shared" si="0"/>
        <v>211393.9</v>
      </c>
      <c r="AJ12" s="115">
        <f t="shared" si="9"/>
        <v>-6.9999999977881089E-2</v>
      </c>
    </row>
    <row r="13" spans="1:36" ht="25.15" customHeight="1">
      <c r="A13" s="115">
        <v>720481.04545454541</v>
      </c>
      <c r="B13" s="424" t="s">
        <v>170</v>
      </c>
      <c r="C13" s="425">
        <f>[5]ue!U81</f>
        <v>47931.27</v>
      </c>
      <c r="D13" s="426">
        <f>'[5]NO ue '!U81</f>
        <v>33829</v>
      </c>
      <c r="E13" s="427">
        <f>[5]TOTAL!U81</f>
        <v>81760.27</v>
      </c>
      <c r="F13" s="428">
        <f t="shared" si="1"/>
        <v>0.11348011237189194</v>
      </c>
      <c r="G13" s="428">
        <f t="shared" si="2"/>
        <v>-1.3908238048229715E-2</v>
      </c>
      <c r="H13" s="428">
        <f t="shared" si="3"/>
        <v>6.9069144067575028E-2</v>
      </c>
      <c r="I13" s="429">
        <f t="shared" si="4"/>
        <v>-1153.179999999993</v>
      </c>
      <c r="J13" s="429">
        <f t="shared" si="5"/>
        <v>5282.2700000000041</v>
      </c>
      <c r="K13" s="430">
        <v>82913.45</v>
      </c>
      <c r="L13" s="430">
        <v>76478</v>
      </c>
      <c r="M13" s="431">
        <f t="shared" si="6"/>
        <v>-1153.179999999993</v>
      </c>
      <c r="N13" s="429">
        <f t="shared" si="7"/>
        <v>5282.2700000000041</v>
      </c>
      <c r="O13" s="115">
        <f>[6]Hoja5!E14</f>
        <v>8763.18</v>
      </c>
      <c r="P13" s="115">
        <f>[7]Hoja5!E14</f>
        <v>4866.7700000000004</v>
      </c>
      <c r="Q13" s="115">
        <f>[8]Hoja5!E14</f>
        <v>306.54000000000002</v>
      </c>
      <c r="R13" s="115">
        <f>[9]Hoja5!E14</f>
        <v>1499.81</v>
      </c>
      <c r="S13" s="115">
        <f>[10]Hoja5!E14</f>
        <v>1996.68</v>
      </c>
      <c r="T13" s="115">
        <f>[11]Hoja5!E14</f>
        <v>778.81</v>
      </c>
      <c r="U13" s="115">
        <f>[12]Hoja5!E14</f>
        <v>4778.2700000000004</v>
      </c>
      <c r="V13" s="115">
        <f>[13]Hoja5!E14</f>
        <v>3814.63</v>
      </c>
      <c r="W13" s="115">
        <f>[14]Hoja5!E14</f>
        <v>18316.54</v>
      </c>
      <c r="X13" s="115">
        <f>[15]Hoja5!E14</f>
        <v>9100.81</v>
      </c>
      <c r="Y13" s="115">
        <f>[16]Hoja5!E14</f>
        <v>808.63</v>
      </c>
      <c r="Z13" s="115">
        <f>[17]Hoja5!E14</f>
        <v>2331.36</v>
      </c>
      <c r="AA13" s="115">
        <f>[18]Hoja5!E14</f>
        <v>751.5</v>
      </c>
      <c r="AB13" s="115">
        <f>[19]Hoja5!E14</f>
        <v>15603.72</v>
      </c>
      <c r="AC13" s="115">
        <f>[20]Hoja5!E14</f>
        <v>3644.81</v>
      </c>
      <c r="AD13" s="115">
        <f>[21]Hoja5!E14</f>
        <v>1338.54</v>
      </c>
      <c r="AE13" s="115">
        <f>[22]Hoja5!E14</f>
        <v>2944.5</v>
      </c>
      <c r="AF13" s="115">
        <f>[23]Hoja5!E14</f>
        <v>24.9</v>
      </c>
      <c r="AG13" s="115">
        <f>[24]Hoja5!E14</f>
        <v>90.18</v>
      </c>
      <c r="AH13" s="115">
        <f t="shared" si="8"/>
        <v>81760.179999999978</v>
      </c>
      <c r="AI13" s="429">
        <f t="shared" si="0"/>
        <v>81760.27</v>
      </c>
      <c r="AJ13" s="115">
        <f t="shared" si="9"/>
        <v>-9.0000000025611371E-2</v>
      </c>
    </row>
    <row r="14" spans="1:36" ht="26.25" customHeight="1">
      <c r="A14" s="115">
        <v>1182451.3181818181</v>
      </c>
      <c r="B14" s="424" t="s">
        <v>171</v>
      </c>
      <c r="C14" s="425">
        <f>[5]ue!U82</f>
        <v>87720.13</v>
      </c>
      <c r="D14" s="426">
        <f>'[5]NO ue '!U82</f>
        <v>177677.31</v>
      </c>
      <c r="E14" s="427">
        <f>[5]TOTAL!U82</f>
        <v>265397.45</v>
      </c>
      <c r="F14" s="428">
        <f t="shared" si="1"/>
        <v>0.22444683000403362</v>
      </c>
      <c r="G14" s="428">
        <f t="shared" si="2"/>
        <v>-6.7145271903052417E-2</v>
      </c>
      <c r="H14" s="428">
        <f t="shared" si="3"/>
        <v>-4.7070809710348382E-2</v>
      </c>
      <c r="I14" s="429">
        <f t="shared" si="4"/>
        <v>-19102.849999999977</v>
      </c>
      <c r="J14" s="429">
        <f t="shared" si="5"/>
        <v>-13109.549999999988</v>
      </c>
      <c r="K14" s="430">
        <v>284500.3</v>
      </c>
      <c r="L14" s="430">
        <v>278507</v>
      </c>
      <c r="M14" s="431">
        <f t="shared" si="6"/>
        <v>-19102.849999999977</v>
      </c>
      <c r="N14" s="429">
        <f t="shared" si="7"/>
        <v>-13109.549999999988</v>
      </c>
      <c r="O14" s="115">
        <f>[6]Hoja5!E15</f>
        <v>24966.9</v>
      </c>
      <c r="P14" s="115">
        <f>[7]Hoja5!E15</f>
        <v>7210.18</v>
      </c>
      <c r="Q14" s="115">
        <f>[8]Hoja5!E15</f>
        <v>2733.04</v>
      </c>
      <c r="R14" s="115">
        <f>[9]Hoja5!E15</f>
        <v>13500.09</v>
      </c>
      <c r="S14" s="115">
        <f>[10]Hoja5!E15</f>
        <v>30794.9</v>
      </c>
      <c r="T14" s="115">
        <f>[11]Hoja5!E15</f>
        <v>2070.5</v>
      </c>
      <c r="U14" s="115">
        <f>[12]Hoja5!E15</f>
        <v>5362.9</v>
      </c>
      <c r="V14" s="115">
        <f>[13]Hoja5!E15</f>
        <v>7374.18</v>
      </c>
      <c r="W14" s="115">
        <f>[14]Hoja5!E15</f>
        <v>60793.04</v>
      </c>
      <c r="X14" s="115">
        <f>[15]Hoja5!E15</f>
        <v>32549.27</v>
      </c>
      <c r="Y14" s="115">
        <f>[16]Hoja5!E15</f>
        <v>1041.31</v>
      </c>
      <c r="Z14" s="115">
        <f>[17]Hoja5!E15</f>
        <v>6003.27</v>
      </c>
      <c r="AA14" s="115">
        <f>[18]Hoja5!E15</f>
        <v>1809.04</v>
      </c>
      <c r="AB14" s="115">
        <f>[19]Hoja5!E15</f>
        <v>51495.54</v>
      </c>
      <c r="AC14" s="115">
        <f>[20]Hoja5!E15</f>
        <v>5385.45</v>
      </c>
      <c r="AD14" s="115">
        <f>[21]Hoja5!E15</f>
        <v>2209.59</v>
      </c>
      <c r="AE14" s="115">
        <f>[22]Hoja5!E15</f>
        <v>9344.27</v>
      </c>
      <c r="AF14" s="115">
        <f>[23]Hoja5!E15</f>
        <v>275</v>
      </c>
      <c r="AG14" s="115">
        <f>[24]Hoja5!E15</f>
        <v>478.9</v>
      </c>
      <c r="AH14" s="115">
        <f t="shared" si="8"/>
        <v>265397.37000000005</v>
      </c>
      <c r="AI14" s="429">
        <f t="shared" si="0"/>
        <v>265397.45</v>
      </c>
      <c r="AJ14" s="115">
        <f t="shared" si="9"/>
        <v>-7.9999999958090484E-2</v>
      </c>
    </row>
    <row r="15" spans="1:36" ht="30.95" customHeight="1">
      <c r="A15" s="115">
        <v>507535.40909090912</v>
      </c>
      <c r="B15" s="424" t="s">
        <v>172</v>
      </c>
      <c r="C15" s="425">
        <f>[5]ue!U83</f>
        <v>23277.040000000001</v>
      </c>
      <c r="D15" s="426">
        <f>'[5]NO ue '!U83</f>
        <v>21161.040000000001</v>
      </c>
      <c r="E15" s="427">
        <f>[5]TOTAL!U83</f>
        <v>44438.09</v>
      </c>
      <c r="F15" s="428">
        <f t="shared" si="1"/>
        <v>8.7556629949419554E-2</v>
      </c>
      <c r="G15" s="428">
        <f t="shared" si="2"/>
        <v>6.2800888084257878E-4</v>
      </c>
      <c r="H15" s="428">
        <f t="shared" si="3"/>
        <v>0.14481000592523885</v>
      </c>
      <c r="I15" s="429">
        <f t="shared" si="4"/>
        <v>27.889999999999418</v>
      </c>
      <c r="J15" s="429">
        <f t="shared" si="5"/>
        <v>5621.0899999999965</v>
      </c>
      <c r="K15" s="430">
        <v>44410.2</v>
      </c>
      <c r="L15" s="430">
        <v>38817</v>
      </c>
      <c r="M15" s="431">
        <f t="shared" si="6"/>
        <v>27.889999999999418</v>
      </c>
      <c r="N15" s="429">
        <f t="shared" si="7"/>
        <v>5621.0899999999965</v>
      </c>
      <c r="O15" s="115">
        <f>[6]Hoja5!E16</f>
        <v>3441.81</v>
      </c>
      <c r="P15" s="115">
        <f>[7]Hoja5!E16</f>
        <v>419.86</v>
      </c>
      <c r="Q15" s="115">
        <f>[8]Hoja5!E16</f>
        <v>208.27</v>
      </c>
      <c r="R15" s="115">
        <f>[9]Hoja5!E16</f>
        <v>888.31</v>
      </c>
      <c r="S15" s="115">
        <f>[10]Hoja5!E16</f>
        <v>1080.22</v>
      </c>
      <c r="T15" s="115">
        <f>[11]Hoja5!E16</f>
        <v>82.68</v>
      </c>
      <c r="U15" s="115">
        <f>[12]Hoja5!E16</f>
        <v>146.68</v>
      </c>
      <c r="V15" s="115">
        <f>[13]Hoja5!E16</f>
        <v>183.59</v>
      </c>
      <c r="W15" s="115">
        <f>[14]Hoja5!E16</f>
        <v>17161.810000000001</v>
      </c>
      <c r="X15" s="115">
        <f>[15]Hoja5!E16</f>
        <v>2576.54</v>
      </c>
      <c r="Y15" s="115">
        <f>[16]Hoja5!E16</f>
        <v>32.81</v>
      </c>
      <c r="Z15" s="115">
        <f>[17]Hoja5!E16</f>
        <v>464.86</v>
      </c>
      <c r="AA15" s="115">
        <f>[18]Hoja5!E16</f>
        <v>58.04</v>
      </c>
      <c r="AB15" s="115">
        <f>[19]Hoja5!E16</f>
        <v>16861.95</v>
      </c>
      <c r="AC15" s="115">
        <f>[20]Hoja5!E16</f>
        <v>331.68</v>
      </c>
      <c r="AD15" s="115">
        <f>[21]Hoja5!E16</f>
        <v>97.13</v>
      </c>
      <c r="AE15" s="115">
        <f>[22]Hoja5!E16</f>
        <v>386.95</v>
      </c>
      <c r="AF15" s="115">
        <f>[23]Hoja5!E16</f>
        <v>7.81</v>
      </c>
      <c r="AG15" s="115">
        <f>[24]Hoja5!E16</f>
        <v>7</v>
      </c>
      <c r="AH15" s="115">
        <f t="shared" si="8"/>
        <v>44438</v>
      </c>
      <c r="AI15" s="429">
        <f t="shared" si="0"/>
        <v>44438.09</v>
      </c>
      <c r="AJ15" s="115">
        <f t="shared" si="9"/>
        <v>-8.999999999650754E-2</v>
      </c>
    </row>
    <row r="16" spans="1:36" ht="32.1" customHeight="1">
      <c r="A16" s="115">
        <v>320951.31818181818</v>
      </c>
      <c r="B16" s="424" t="s">
        <v>173</v>
      </c>
      <c r="C16" s="425">
        <f>[5]ue!U84</f>
        <v>5733.95</v>
      </c>
      <c r="D16" s="426">
        <f>'[5]NO ue '!U84</f>
        <v>4807.18</v>
      </c>
      <c r="E16" s="427">
        <f>[5]TOTAL!U84</f>
        <v>10541.13</v>
      </c>
      <c r="F16" s="428">
        <f t="shared" si="1"/>
        <v>3.284339213721027E-2</v>
      </c>
      <c r="G16" s="428">
        <f t="shared" si="2"/>
        <v>1.2994599831865905E-3</v>
      </c>
      <c r="H16" s="428">
        <f t="shared" si="3"/>
        <v>0.12944712311153972</v>
      </c>
      <c r="I16" s="429">
        <f t="shared" si="4"/>
        <v>13.679999999998472</v>
      </c>
      <c r="J16" s="429">
        <f t="shared" si="5"/>
        <v>1208.1299999999992</v>
      </c>
      <c r="K16" s="430">
        <v>10527.45</v>
      </c>
      <c r="L16" s="430">
        <v>9333</v>
      </c>
      <c r="M16" s="431">
        <f t="shared" si="6"/>
        <v>13.679999999998472</v>
      </c>
      <c r="N16" s="429">
        <f t="shared" si="7"/>
        <v>1208.1299999999992</v>
      </c>
      <c r="O16" s="115">
        <f>[6]Hoja5!E17</f>
        <v>593.09</v>
      </c>
      <c r="P16" s="115">
        <f>[7]Hoja5!E17</f>
        <v>69.77</v>
      </c>
      <c r="Q16" s="115">
        <f>[8]Hoja5!E17</f>
        <v>18.04</v>
      </c>
      <c r="R16" s="115">
        <f>[9]Hoja5!E17</f>
        <v>222.95</v>
      </c>
      <c r="S16" s="115">
        <f>[10]Hoja5!E17</f>
        <v>204.4</v>
      </c>
      <c r="T16" s="115">
        <f>[11]Hoja5!E17</f>
        <v>22.63</v>
      </c>
      <c r="U16" s="115">
        <f>[12]Hoja5!E17</f>
        <v>41.59</v>
      </c>
      <c r="V16" s="115">
        <f>[13]Hoja5!E17</f>
        <v>58.09</v>
      </c>
      <c r="W16" s="115">
        <f>[14]Hoja5!E17</f>
        <v>2632.81</v>
      </c>
      <c r="X16" s="115">
        <f>[15]Hoja5!E17</f>
        <v>716.36</v>
      </c>
      <c r="Y16" s="115">
        <f>[16]Hoja5!E17</f>
        <v>7</v>
      </c>
      <c r="Z16" s="115">
        <f>[17]Hoja5!E17</f>
        <v>81.36</v>
      </c>
      <c r="AA16" s="115">
        <f>[18]Hoja5!E17</f>
        <v>14.22</v>
      </c>
      <c r="AB16" s="115">
        <f>[19]Hoja5!E17</f>
        <v>5660.04</v>
      </c>
      <c r="AC16" s="115">
        <f>[20]Hoja5!E17</f>
        <v>83.18</v>
      </c>
      <c r="AD16" s="115">
        <f>[21]Hoja5!E17</f>
        <v>21.95</v>
      </c>
      <c r="AE16" s="115">
        <f>[22]Hoja5!E17</f>
        <v>91.59</v>
      </c>
      <c r="AF16" s="115">
        <f>[23]Hoja5!E17</f>
        <v>1</v>
      </c>
      <c r="AG16" s="115">
        <f>[24]Hoja5!E17</f>
        <v>1</v>
      </c>
      <c r="AH16" s="115">
        <f t="shared" si="8"/>
        <v>10541.07</v>
      </c>
      <c r="AI16" s="429">
        <f t="shared" si="0"/>
        <v>10541.13</v>
      </c>
      <c r="AJ16" s="115">
        <f t="shared" si="9"/>
        <v>-5.9999999999490683E-2</v>
      </c>
    </row>
    <row r="17" spans="1:45" ht="32.450000000000003" customHeight="1">
      <c r="A17" s="115">
        <v>97511.227272727279</v>
      </c>
      <c r="B17" s="424" t="s">
        <v>174</v>
      </c>
      <c r="C17" s="425">
        <f>[5]ue!U85</f>
        <v>5328.63</v>
      </c>
      <c r="D17" s="426">
        <f>'[5]NO ue '!U85</f>
        <v>6914.72</v>
      </c>
      <c r="E17" s="427">
        <f>[5]TOTAL!U85</f>
        <v>12243.36</v>
      </c>
      <c r="F17" s="428">
        <f t="shared" si="1"/>
        <v>0.12555846482945787</v>
      </c>
      <c r="G17" s="428">
        <f t="shared" si="2"/>
        <v>-1.2894955374779138E-2</v>
      </c>
      <c r="H17" s="428">
        <f t="shared" si="3"/>
        <v>1.9685183642875081E-2</v>
      </c>
      <c r="I17" s="429">
        <f t="shared" si="4"/>
        <v>-159.93999999999869</v>
      </c>
      <c r="J17" s="429">
        <f t="shared" si="5"/>
        <v>236.36000000000058</v>
      </c>
      <c r="K17" s="430">
        <v>12403.3</v>
      </c>
      <c r="L17" s="430">
        <v>12007</v>
      </c>
      <c r="M17" s="431">
        <f t="shared" si="6"/>
        <v>-159.93999999999869</v>
      </c>
      <c r="N17" s="429">
        <f t="shared" si="7"/>
        <v>236.36000000000058</v>
      </c>
      <c r="O17" s="115">
        <f>[6]Hoja5!E18</f>
        <v>1705.31</v>
      </c>
      <c r="P17" s="115">
        <f>[7]Hoja5!E18</f>
        <v>109.13</v>
      </c>
      <c r="Q17" s="115">
        <f>[8]Hoja5!E18</f>
        <v>13</v>
      </c>
      <c r="R17" s="115">
        <f>[9]Hoja5!E18</f>
        <v>894.9</v>
      </c>
      <c r="S17" s="115">
        <f>[10]Hoja5!E18</f>
        <v>817.54</v>
      </c>
      <c r="T17" s="115">
        <f>[11]Hoja5!E18</f>
        <v>13.81</v>
      </c>
      <c r="U17" s="115">
        <f>[12]Hoja5!E18</f>
        <v>70.36</v>
      </c>
      <c r="V17" s="115">
        <f>[13]Hoja5!E18</f>
        <v>70.45</v>
      </c>
      <c r="W17" s="115">
        <f>[14]Hoja5!E18</f>
        <v>3005.5</v>
      </c>
      <c r="X17" s="115">
        <f>[15]Hoja5!E18</f>
        <v>2025.86</v>
      </c>
      <c r="Y17" s="115">
        <f>[16]Hoja5!E18</f>
        <v>12.27</v>
      </c>
      <c r="Z17" s="115">
        <f>[17]Hoja5!E18</f>
        <v>51.63</v>
      </c>
      <c r="AA17" s="115">
        <f>[18]Hoja5!E18</f>
        <v>21.63</v>
      </c>
      <c r="AB17" s="115">
        <f>[19]Hoja5!E18</f>
        <v>3138.04</v>
      </c>
      <c r="AC17" s="115">
        <f>[20]Hoja5!E18</f>
        <v>166.81</v>
      </c>
      <c r="AD17" s="115">
        <f>[21]Hoja5!E18</f>
        <v>20</v>
      </c>
      <c r="AE17" s="115">
        <f>[22]Hoja5!E18</f>
        <v>105.04</v>
      </c>
      <c r="AF17" s="115">
        <f>[23]Hoja5!E18</f>
        <v>1</v>
      </c>
      <c r="AG17" s="115">
        <f>[24]Hoja5!E18</f>
        <v>1</v>
      </c>
      <c r="AH17" s="115">
        <f t="shared" si="8"/>
        <v>12243.28</v>
      </c>
      <c r="AI17" s="429">
        <f t="shared" si="0"/>
        <v>12243.36</v>
      </c>
      <c r="AJ17" s="115">
        <f t="shared" si="9"/>
        <v>-7.999999999992724E-2</v>
      </c>
    </row>
    <row r="18" spans="1:45" ht="30.95" customHeight="1">
      <c r="A18" s="115">
        <v>764879.95454545459</v>
      </c>
      <c r="B18" s="424" t="s">
        <v>175</v>
      </c>
      <c r="C18" s="425">
        <f>[5]ue!U86</f>
        <v>31240.59</v>
      </c>
      <c r="D18" s="426">
        <f>'[5]NO ue '!U86</f>
        <v>27753.95</v>
      </c>
      <c r="E18" s="427">
        <f>[5]TOTAL!U86</f>
        <v>58994.54</v>
      </c>
      <c r="F18" s="428">
        <f t="shared" si="1"/>
        <v>7.7129149024514176E-2</v>
      </c>
      <c r="G18" s="428">
        <f t="shared" si="2"/>
        <v>-1.907917927571412E-2</v>
      </c>
      <c r="H18" s="428">
        <f t="shared" si="3"/>
        <v>7.5659403774273049E-2</v>
      </c>
      <c r="I18" s="429">
        <f t="shared" si="4"/>
        <v>-1147.4599999999991</v>
      </c>
      <c r="J18" s="429">
        <f t="shared" si="5"/>
        <v>4149.5400000000009</v>
      </c>
      <c r="K18" s="430">
        <v>60142</v>
      </c>
      <c r="L18" s="430">
        <v>54845</v>
      </c>
      <c r="M18" s="431">
        <f t="shared" si="6"/>
        <v>-1147.4599999999991</v>
      </c>
      <c r="N18" s="429">
        <f t="shared" si="7"/>
        <v>4149.5400000000009</v>
      </c>
      <c r="O18" s="115">
        <f>[6]Hoja5!E19</f>
        <v>3710.54</v>
      </c>
      <c r="P18" s="115">
        <f>[7]Hoja5!E19</f>
        <v>825.04</v>
      </c>
      <c r="Q18" s="115">
        <f>[8]Hoja5!E19</f>
        <v>261</v>
      </c>
      <c r="R18" s="115">
        <f>[9]Hoja5!E19</f>
        <v>1500.86</v>
      </c>
      <c r="S18" s="115">
        <f>[10]Hoja5!E19</f>
        <v>1610.22</v>
      </c>
      <c r="T18" s="115">
        <f>[11]Hoja5!E19</f>
        <v>189.59</v>
      </c>
      <c r="U18" s="115">
        <f>[12]Hoja5!E19</f>
        <v>289.72000000000003</v>
      </c>
      <c r="V18" s="115">
        <f>[13]Hoja5!E19</f>
        <v>624.27</v>
      </c>
      <c r="W18" s="115">
        <f>[14]Hoja5!E19</f>
        <v>23018.18</v>
      </c>
      <c r="X18" s="115">
        <f>[15]Hoja5!E19</f>
        <v>3489.45</v>
      </c>
      <c r="Y18" s="115">
        <f>[16]Hoja5!E19</f>
        <v>119.18</v>
      </c>
      <c r="Z18" s="115">
        <f>[17]Hoja5!E19</f>
        <v>733.04</v>
      </c>
      <c r="AA18" s="115">
        <f>[18]Hoja5!E19</f>
        <v>95.9</v>
      </c>
      <c r="AB18" s="115">
        <f>[19]Hoja5!E19</f>
        <v>19997.810000000001</v>
      </c>
      <c r="AC18" s="115">
        <f>[20]Hoja5!E19</f>
        <v>466.68</v>
      </c>
      <c r="AD18" s="115">
        <f>[21]Hoja5!E19</f>
        <v>349.77</v>
      </c>
      <c r="AE18" s="115">
        <f>[22]Hoja5!E19</f>
        <v>1675.86</v>
      </c>
      <c r="AF18" s="115">
        <f>[23]Hoja5!E19</f>
        <v>12</v>
      </c>
      <c r="AG18" s="115">
        <f>[24]Hoja5!E19</f>
        <v>25.36</v>
      </c>
      <c r="AH18" s="115">
        <f t="shared" si="8"/>
        <v>58994.47</v>
      </c>
      <c r="AI18" s="429">
        <f t="shared" si="0"/>
        <v>58994.54</v>
      </c>
      <c r="AJ18" s="115">
        <f t="shared" si="9"/>
        <v>-6.9999999999708962E-2</v>
      </c>
    </row>
    <row r="19" spans="1:45" ht="36.950000000000003" customHeight="1">
      <c r="A19" s="115">
        <v>1265206.5909090908</v>
      </c>
      <c r="B19" s="424" t="s">
        <v>176</v>
      </c>
      <c r="C19" s="425">
        <f>[5]ue!U87</f>
        <v>55100.63</v>
      </c>
      <c r="D19" s="426">
        <f>'[5]NO ue '!U87</f>
        <v>96482.4</v>
      </c>
      <c r="E19" s="427">
        <f>[5]TOTAL!U87</f>
        <v>151583.04000000001</v>
      </c>
      <c r="F19" s="428">
        <f t="shared" si="1"/>
        <v>0.11980892376721086</v>
      </c>
      <c r="G19" s="428">
        <f t="shared" si="2"/>
        <v>-4.3200058575837086E-2</v>
      </c>
      <c r="H19" s="428">
        <f t="shared" si="3"/>
        <v>5.2535742308199795E-2</v>
      </c>
      <c r="I19" s="429">
        <f t="shared" si="4"/>
        <v>-6844.0599999999977</v>
      </c>
      <c r="J19" s="429">
        <f t="shared" si="5"/>
        <v>7566.0400000000081</v>
      </c>
      <c r="K19" s="430">
        <v>158427.1</v>
      </c>
      <c r="L19" s="430">
        <v>144017</v>
      </c>
      <c r="M19" s="431">
        <f t="shared" si="6"/>
        <v>-6844.0599999999977</v>
      </c>
      <c r="N19" s="429">
        <f t="shared" si="7"/>
        <v>7566.0400000000081</v>
      </c>
      <c r="O19" s="115">
        <f>[6]Hoja5!E20</f>
        <v>7381.04</v>
      </c>
      <c r="P19" s="115">
        <f>[7]Hoja5!E20</f>
        <v>5863.4</v>
      </c>
      <c r="Q19" s="115">
        <f>[8]Hoja5!E20</f>
        <v>675.63</v>
      </c>
      <c r="R19" s="115">
        <f>[9]Hoja5!E20</f>
        <v>5770.72</v>
      </c>
      <c r="S19" s="115">
        <f>[10]Hoja5!E20</f>
        <v>5820</v>
      </c>
      <c r="T19" s="115">
        <f>[11]Hoja5!E20</f>
        <v>751.86</v>
      </c>
      <c r="U19" s="115">
        <f>[12]Hoja5!E20</f>
        <v>3131.4</v>
      </c>
      <c r="V19" s="115">
        <f>[13]Hoja5!E20</f>
        <v>3571.68</v>
      </c>
      <c r="W19" s="115">
        <f>[14]Hoja5!E20</f>
        <v>52087</v>
      </c>
      <c r="X19" s="115">
        <f>[15]Hoja5!E20</f>
        <v>10753.04</v>
      </c>
      <c r="Y19" s="115">
        <f>[16]Hoja5!E20</f>
        <v>160.44999999999999</v>
      </c>
      <c r="Z19" s="115">
        <f>[17]Hoja5!E20</f>
        <v>1803.18</v>
      </c>
      <c r="AA19" s="115">
        <f>[18]Hoja5!E20</f>
        <v>925.59</v>
      </c>
      <c r="AB19" s="115">
        <f>[19]Hoja5!E20</f>
        <v>43554.31</v>
      </c>
      <c r="AC19" s="115">
        <f>[20]Hoja5!E20</f>
        <v>2278.54</v>
      </c>
      <c r="AD19" s="115">
        <f>[21]Hoja5!E20</f>
        <v>2253.54</v>
      </c>
      <c r="AE19" s="115">
        <f>[22]Hoja5!E20</f>
        <v>4496.22</v>
      </c>
      <c r="AF19" s="115">
        <f>[23]Hoja5!E20</f>
        <v>76</v>
      </c>
      <c r="AG19" s="115">
        <f>[24]Hoja5!E20</f>
        <v>229.36</v>
      </c>
      <c r="AH19" s="115">
        <f t="shared" si="8"/>
        <v>151582.96</v>
      </c>
      <c r="AI19" s="429">
        <f t="shared" si="0"/>
        <v>151583.04000000001</v>
      </c>
      <c r="AJ19" s="115">
        <f t="shared" si="9"/>
        <v>-8.0000000016298145E-2</v>
      </c>
    </row>
    <row r="20" spans="1:45" ht="39.200000000000003" customHeight="1">
      <c r="A20" s="115">
        <v>1108352.1818181819</v>
      </c>
      <c r="B20" s="424" t="s">
        <v>177</v>
      </c>
      <c r="C20" s="425">
        <f>[5]ue!U88</f>
        <v>4624.54</v>
      </c>
      <c r="D20" s="426">
        <f>'[5]NO ue '!U88</f>
        <v>8541.81</v>
      </c>
      <c r="E20" s="427">
        <f>[5]TOTAL!U88</f>
        <v>13166.36</v>
      </c>
      <c r="F20" s="428">
        <f t="shared" si="1"/>
        <v>1.1879220536563944E-2</v>
      </c>
      <c r="G20" s="428">
        <f t="shared" si="2"/>
        <v>-3.610234635235543E-2</v>
      </c>
      <c r="H20" s="428">
        <f t="shared" si="3"/>
        <v>-6.8198159943382852E-2</v>
      </c>
      <c r="I20" s="429">
        <f t="shared" si="4"/>
        <v>-493.13999999999942</v>
      </c>
      <c r="J20" s="429">
        <f t="shared" si="5"/>
        <v>-963.63999999999942</v>
      </c>
      <c r="K20" s="430">
        <v>13659.5</v>
      </c>
      <c r="L20" s="430">
        <v>14130</v>
      </c>
      <c r="M20" s="431">
        <f t="shared" si="6"/>
        <v>-493.13999999999942</v>
      </c>
      <c r="N20" s="429">
        <f t="shared" si="7"/>
        <v>-963.63999999999942</v>
      </c>
      <c r="O20" s="115">
        <f>[6]Hoja5!E21</f>
        <v>888.54</v>
      </c>
      <c r="P20" s="115">
        <f>[7]Hoja5!E21</f>
        <v>721.27</v>
      </c>
      <c r="Q20" s="115">
        <f>[8]Hoja5!E21</f>
        <v>103.5</v>
      </c>
      <c r="R20" s="115">
        <f>[9]Hoja5!E21</f>
        <v>304.72000000000003</v>
      </c>
      <c r="S20" s="115">
        <f>[10]Hoja5!E21</f>
        <v>593.22</v>
      </c>
      <c r="T20" s="115">
        <f>[11]Hoja5!E21</f>
        <v>102.81</v>
      </c>
      <c r="U20" s="115">
        <f>[12]Hoja5!E21</f>
        <v>1071.81</v>
      </c>
      <c r="V20" s="115">
        <f>[13]Hoja5!E21</f>
        <v>819.68</v>
      </c>
      <c r="W20" s="115">
        <f>[14]Hoja5!E21</f>
        <v>3866.09</v>
      </c>
      <c r="X20" s="115">
        <f>[15]Hoja5!E21</f>
        <v>1376.68</v>
      </c>
      <c r="Y20" s="115">
        <f>[16]Hoja5!E21</f>
        <v>205.13</v>
      </c>
      <c r="Z20" s="115">
        <f>[17]Hoja5!E21</f>
        <v>306.89999999999998</v>
      </c>
      <c r="AA20" s="115">
        <f>[18]Hoja5!E21</f>
        <v>55</v>
      </c>
      <c r="AB20" s="115">
        <f>[19]Hoja5!E21</f>
        <v>1882.18</v>
      </c>
      <c r="AC20" s="115">
        <f>[20]Hoja5!E21</f>
        <v>193.81</v>
      </c>
      <c r="AD20" s="115">
        <f>[21]Hoja5!E21</f>
        <v>148.4</v>
      </c>
      <c r="AE20" s="115">
        <f>[22]Hoja5!E21</f>
        <v>344.86</v>
      </c>
      <c r="AF20" s="115">
        <f>[23]Hoja5!E21</f>
        <v>95.63</v>
      </c>
      <c r="AG20" s="115">
        <f>[24]Hoja5!E21</f>
        <v>86.04</v>
      </c>
      <c r="AH20" s="115">
        <f t="shared" si="8"/>
        <v>13166.269999999999</v>
      </c>
      <c r="AI20" s="429">
        <f t="shared" si="0"/>
        <v>13166.36</v>
      </c>
      <c r="AJ20" s="115">
        <f t="shared" si="9"/>
        <v>-9.0000000001964509E-2</v>
      </c>
    </row>
    <row r="21" spans="1:45" ht="31.15" customHeight="1">
      <c r="A21" s="115">
        <v>986505.27272727271</v>
      </c>
      <c r="B21" s="424" t="s">
        <v>178</v>
      </c>
      <c r="C21" s="425">
        <f>[5]ue!U89</f>
        <v>22428.720000000001</v>
      </c>
      <c r="D21" s="426">
        <f>'[5]NO ue '!U89</f>
        <v>31605.27</v>
      </c>
      <c r="E21" s="427">
        <f>[5]TOTAL!U89</f>
        <v>54034</v>
      </c>
      <c r="F21" s="428">
        <f t="shared" si="1"/>
        <v>5.4773148703623944E-2</v>
      </c>
      <c r="G21" s="428">
        <f t="shared" si="2"/>
        <v>-3.1828325749614472E-2</v>
      </c>
      <c r="H21" s="428">
        <f t="shared" si="3"/>
        <v>-6.6366393970034299E-3</v>
      </c>
      <c r="I21" s="429">
        <f t="shared" si="4"/>
        <v>-1776.3499999999985</v>
      </c>
      <c r="J21" s="429">
        <f t="shared" si="5"/>
        <v>-361</v>
      </c>
      <c r="K21" s="430">
        <v>55810.35</v>
      </c>
      <c r="L21" s="430">
        <v>54395</v>
      </c>
      <c r="M21" s="431">
        <f t="shared" si="6"/>
        <v>-1776.3499999999985</v>
      </c>
      <c r="N21" s="429">
        <f t="shared" si="7"/>
        <v>-361</v>
      </c>
      <c r="O21" s="115">
        <f>[6]Hoja5!E22</f>
        <v>6656.27</v>
      </c>
      <c r="P21" s="115">
        <f>[7]Hoja5!E22</f>
        <v>1135.18</v>
      </c>
      <c r="Q21" s="115">
        <f>[8]Hoja5!E22</f>
        <v>482.45</v>
      </c>
      <c r="R21" s="115">
        <f>[9]Hoja5!E22</f>
        <v>1519.04</v>
      </c>
      <c r="S21" s="115">
        <f>[10]Hoja5!E22</f>
        <v>1957.68</v>
      </c>
      <c r="T21" s="115">
        <f>[11]Hoja5!E22</f>
        <v>432.5</v>
      </c>
      <c r="U21" s="115">
        <f>[12]Hoja5!E22</f>
        <v>573.36</v>
      </c>
      <c r="V21" s="115">
        <f>[13]Hoja5!E22</f>
        <v>1275.77</v>
      </c>
      <c r="W21" s="115">
        <f>[14]Hoja5!E22</f>
        <v>13530.68</v>
      </c>
      <c r="X21" s="115">
        <f>[15]Hoja5!E22</f>
        <v>5791.36</v>
      </c>
      <c r="Y21" s="115">
        <f>[16]Hoja5!E22</f>
        <v>258.77</v>
      </c>
      <c r="Z21" s="115">
        <f>[17]Hoja5!E22</f>
        <v>1222.8599999999999</v>
      </c>
      <c r="AA21" s="115">
        <f>[18]Hoja5!E22</f>
        <v>303.95</v>
      </c>
      <c r="AB21" s="115">
        <f>[19]Hoja5!E22</f>
        <v>14970.09</v>
      </c>
      <c r="AC21" s="115">
        <f>[20]Hoja5!E22</f>
        <v>1094.95</v>
      </c>
      <c r="AD21" s="115">
        <f>[21]Hoja5!E22</f>
        <v>706.77</v>
      </c>
      <c r="AE21" s="115">
        <f>[22]Hoja5!E22</f>
        <v>2071.5</v>
      </c>
      <c r="AF21" s="115">
        <f>[23]Hoja5!E22</f>
        <v>10</v>
      </c>
      <c r="AG21" s="115">
        <f>[24]Hoja5!E22</f>
        <v>40.770000000000003</v>
      </c>
      <c r="AH21" s="115">
        <f t="shared" si="8"/>
        <v>54033.949999999983</v>
      </c>
      <c r="AI21" s="429">
        <f t="shared" si="0"/>
        <v>54034</v>
      </c>
      <c r="AJ21" s="115">
        <f t="shared" si="9"/>
        <v>-5.0000000017462298E-2</v>
      </c>
    </row>
    <row r="22" spans="1:45" ht="30.95" customHeight="1">
      <c r="A22" s="115">
        <v>1613922.2272727273</v>
      </c>
      <c r="B22" s="424" t="s">
        <v>179</v>
      </c>
      <c r="C22" s="425">
        <f>[5]ue!U90</f>
        <v>23388.720000000001</v>
      </c>
      <c r="D22" s="426">
        <f>'[5]NO ue '!U90</f>
        <v>47411.68</v>
      </c>
      <c r="E22" s="427">
        <f>[5]TOTAL!U90</f>
        <v>70800.399999999994</v>
      </c>
      <c r="F22" s="428">
        <f t="shared" si="1"/>
        <v>4.3868532698531235E-2</v>
      </c>
      <c r="G22" s="428">
        <f t="shared" si="2"/>
        <v>1.221151955966171E-2</v>
      </c>
      <c r="H22" s="428">
        <f t="shared" si="3"/>
        <v>0.16005374229912173</v>
      </c>
      <c r="I22" s="429">
        <f t="shared" si="4"/>
        <v>854.14999999999418</v>
      </c>
      <c r="J22" s="429">
        <f t="shared" si="5"/>
        <v>9768.3999999999942</v>
      </c>
      <c r="K22" s="430">
        <v>69946.25</v>
      </c>
      <c r="L22" s="430">
        <v>61032</v>
      </c>
      <c r="M22" s="431">
        <f t="shared" si="6"/>
        <v>854.14999999999418</v>
      </c>
      <c r="N22" s="429">
        <f t="shared" si="7"/>
        <v>9768.3999999999942</v>
      </c>
      <c r="O22" s="115">
        <f>[6]Hoja5!E23</f>
        <v>5019.3100000000004</v>
      </c>
      <c r="P22" s="115">
        <f>[7]Hoja5!E23</f>
        <v>2633.63</v>
      </c>
      <c r="Q22" s="115">
        <f>[8]Hoja5!E23</f>
        <v>692.77</v>
      </c>
      <c r="R22" s="115">
        <f>[9]Hoja5!E23</f>
        <v>1991.4</v>
      </c>
      <c r="S22" s="115">
        <f>[10]Hoja5!E23</f>
        <v>2455.81</v>
      </c>
      <c r="T22" s="115">
        <f>[11]Hoja5!E23</f>
        <v>552</v>
      </c>
      <c r="U22" s="115">
        <f>[12]Hoja5!E23</f>
        <v>1997.13</v>
      </c>
      <c r="V22" s="115">
        <f>[13]Hoja5!E23</f>
        <v>3153.81</v>
      </c>
      <c r="W22" s="115">
        <f>[14]Hoja5!E23</f>
        <v>21536.18</v>
      </c>
      <c r="X22" s="115">
        <f>[15]Hoja5!E23</f>
        <v>5881.9</v>
      </c>
      <c r="Y22" s="115">
        <f>[16]Hoja5!E23</f>
        <v>884.68</v>
      </c>
      <c r="Z22" s="115">
        <f>[17]Hoja5!E23</f>
        <v>1578.31</v>
      </c>
      <c r="AA22" s="115">
        <f>[18]Hoja5!E23</f>
        <v>654.77</v>
      </c>
      <c r="AB22" s="115">
        <f>[19]Hoja5!E23</f>
        <v>16337.77</v>
      </c>
      <c r="AC22" s="115">
        <f>[20]Hoja5!E23</f>
        <v>1050.1300000000001</v>
      </c>
      <c r="AD22" s="115">
        <f>[21]Hoja5!E23</f>
        <v>1008</v>
      </c>
      <c r="AE22" s="115">
        <f>[22]Hoja5!E23</f>
        <v>3175.5</v>
      </c>
      <c r="AF22" s="115">
        <f>[23]Hoja5!E23</f>
        <v>53.22</v>
      </c>
      <c r="AG22" s="115">
        <f>[24]Hoja5!E23</f>
        <v>144</v>
      </c>
      <c r="AH22" s="115">
        <f t="shared" si="8"/>
        <v>70800.320000000007</v>
      </c>
      <c r="AI22" s="429">
        <f t="shared" si="0"/>
        <v>70800.399999999994</v>
      </c>
      <c r="AJ22" s="115">
        <f t="shared" si="9"/>
        <v>-7.9999999987194315E-2</v>
      </c>
    </row>
    <row r="23" spans="1:45" ht="30.95" customHeight="1">
      <c r="A23" s="115">
        <v>259227.90909090909</v>
      </c>
      <c r="B23" s="424" t="s">
        <v>180</v>
      </c>
      <c r="C23" s="425">
        <f>[5]ue!U91</f>
        <v>9227.5400000000009</v>
      </c>
      <c r="D23" s="426">
        <f>'[5]NO ue '!U91</f>
        <v>13407.59</v>
      </c>
      <c r="E23" s="427">
        <f>[5]TOTAL!U91</f>
        <v>22635.13</v>
      </c>
      <c r="F23" s="428">
        <f t="shared" si="1"/>
        <v>8.7317488612161931E-2</v>
      </c>
      <c r="G23" s="428">
        <f t="shared" si="2"/>
        <v>-5.9544005068918548E-2</v>
      </c>
      <c r="H23" s="428">
        <f t="shared" si="3"/>
        <v>5.2462583825554354E-3</v>
      </c>
      <c r="I23" s="429">
        <f t="shared" si="4"/>
        <v>-1433.119999999999</v>
      </c>
      <c r="J23" s="429">
        <f t="shared" si="5"/>
        <v>118.13000000000102</v>
      </c>
      <c r="K23" s="430">
        <v>24068.25</v>
      </c>
      <c r="L23" s="430">
        <v>22517</v>
      </c>
      <c r="M23" s="431">
        <f t="shared" si="6"/>
        <v>-1433.119999999999</v>
      </c>
      <c r="N23" s="429">
        <f t="shared" si="7"/>
        <v>118.13000000000102</v>
      </c>
      <c r="O23" s="115">
        <f>[6]Hoja5!E24</f>
        <v>2136.5</v>
      </c>
      <c r="P23" s="115">
        <f>[7]Hoja5!E24</f>
        <v>563.63</v>
      </c>
      <c r="Q23" s="115">
        <f>[8]Hoja5!E24</f>
        <v>181.72</v>
      </c>
      <c r="R23" s="115">
        <f>[9]Hoja5!E24</f>
        <v>1234</v>
      </c>
      <c r="S23" s="115">
        <f>[10]Hoja5!E24</f>
        <v>1905.22</v>
      </c>
      <c r="T23" s="115">
        <f>[11]Hoja5!E24</f>
        <v>128.31</v>
      </c>
      <c r="U23" s="115">
        <f>[12]Hoja5!E24</f>
        <v>336.45</v>
      </c>
      <c r="V23" s="115">
        <f>[13]Hoja5!E24</f>
        <v>587.59</v>
      </c>
      <c r="W23" s="115">
        <f>[14]Hoja5!E24</f>
        <v>5564.4</v>
      </c>
      <c r="X23" s="115">
        <f>[15]Hoja5!E24</f>
        <v>2463.2199999999998</v>
      </c>
      <c r="Y23" s="115">
        <f>[16]Hoja5!E24</f>
        <v>167.45</v>
      </c>
      <c r="Z23" s="115">
        <f>[17]Hoja5!E24</f>
        <v>517.86</v>
      </c>
      <c r="AA23" s="115">
        <f>[18]Hoja5!E24</f>
        <v>174.63</v>
      </c>
      <c r="AB23" s="115">
        <f>[19]Hoja5!E24</f>
        <v>5023.3999999999996</v>
      </c>
      <c r="AC23" s="115">
        <f>[20]Hoja5!E24</f>
        <v>445.45</v>
      </c>
      <c r="AD23" s="115">
        <f>[21]Hoja5!E24</f>
        <v>307.18</v>
      </c>
      <c r="AE23" s="115">
        <f>[22]Hoja5!E24</f>
        <v>824.54</v>
      </c>
      <c r="AF23" s="115">
        <f>[23]Hoja5!E24</f>
        <v>23.5</v>
      </c>
      <c r="AG23" s="115">
        <f>[24]Hoja5!E24</f>
        <v>50</v>
      </c>
      <c r="AH23" s="115">
        <f t="shared" si="8"/>
        <v>22635.05</v>
      </c>
      <c r="AI23" s="429">
        <f t="shared" si="0"/>
        <v>22635.13</v>
      </c>
      <c r="AJ23" s="115">
        <f t="shared" si="9"/>
        <v>-8.000000000174623E-2</v>
      </c>
    </row>
    <row r="24" spans="1:45" ht="36.950000000000003" customHeight="1">
      <c r="A24" s="115">
        <v>321121.68181818182</v>
      </c>
      <c r="B24" s="424" t="s">
        <v>181</v>
      </c>
      <c r="C24" s="425">
        <f>[5]ue!U92</f>
        <v>9454.09</v>
      </c>
      <c r="D24" s="426">
        <f>'[5]NO ue '!U92</f>
        <v>22162.09</v>
      </c>
      <c r="E24" s="427">
        <f>[5]TOTAL!U92</f>
        <v>31616.18</v>
      </c>
      <c r="F24" s="428">
        <f t="shared" si="1"/>
        <v>9.8455450971077663E-2</v>
      </c>
      <c r="G24" s="428">
        <f t="shared" si="2"/>
        <v>-6.7706212356891671E-2</v>
      </c>
      <c r="H24" s="428">
        <f t="shared" si="3"/>
        <v>-2.9821406652755567E-2</v>
      </c>
      <c r="I24" s="429">
        <f t="shared" si="4"/>
        <v>-2296.0699999999997</v>
      </c>
      <c r="J24" s="429">
        <f t="shared" si="5"/>
        <v>-971.81999999999971</v>
      </c>
      <c r="K24" s="430">
        <v>33912.25</v>
      </c>
      <c r="L24" s="430">
        <v>32588</v>
      </c>
      <c r="M24" s="431">
        <f t="shared" si="6"/>
        <v>-2296.0699999999997</v>
      </c>
      <c r="N24" s="429">
        <f t="shared" si="7"/>
        <v>-971.81999999999971</v>
      </c>
      <c r="O24" s="115">
        <f>[6]Hoja5!E25</f>
        <v>2552.59</v>
      </c>
      <c r="P24" s="115">
        <f>[7]Hoja5!E25</f>
        <v>964.54</v>
      </c>
      <c r="Q24" s="115">
        <f>[8]Hoja5!E25</f>
        <v>219.54</v>
      </c>
      <c r="R24" s="115">
        <f>[9]Hoja5!E25</f>
        <v>1288.22</v>
      </c>
      <c r="S24" s="115">
        <f>[10]Hoja5!E25</f>
        <v>2103.86</v>
      </c>
      <c r="T24" s="115">
        <f>[11]Hoja5!E25</f>
        <v>191.4</v>
      </c>
      <c r="U24" s="115">
        <f>[12]Hoja5!E25</f>
        <v>620.22</v>
      </c>
      <c r="V24" s="115">
        <f>[13]Hoja5!E25</f>
        <v>631.36</v>
      </c>
      <c r="W24" s="115">
        <f>[14]Hoja5!E25</f>
        <v>8531.4500000000007</v>
      </c>
      <c r="X24" s="115">
        <f>[15]Hoja5!E25</f>
        <v>3089.95</v>
      </c>
      <c r="Y24" s="115">
        <f>[16]Hoja5!E25</f>
        <v>125.72</v>
      </c>
      <c r="Z24" s="115">
        <f>[17]Hoja5!E25</f>
        <v>539.17999999999995</v>
      </c>
      <c r="AA24" s="115">
        <f>[18]Hoja5!E25</f>
        <v>138.31</v>
      </c>
      <c r="AB24" s="115">
        <f>[19]Hoja5!E25</f>
        <v>8586.27</v>
      </c>
      <c r="AC24" s="115">
        <f>[20]Hoja5!E25</f>
        <v>510.18</v>
      </c>
      <c r="AD24" s="115">
        <f>[21]Hoja5!E25</f>
        <v>329.18</v>
      </c>
      <c r="AE24" s="115">
        <f>[22]Hoja5!E25</f>
        <v>1101.22</v>
      </c>
      <c r="AF24" s="115">
        <f>[23]Hoja5!E25</f>
        <v>69.5</v>
      </c>
      <c r="AG24" s="115">
        <f>[24]Hoja5!E25</f>
        <v>23.4</v>
      </c>
      <c r="AH24" s="115">
        <f t="shared" si="8"/>
        <v>31616.090000000007</v>
      </c>
      <c r="AI24" s="429">
        <f t="shared" si="0"/>
        <v>31616.18</v>
      </c>
      <c r="AJ24" s="115">
        <f t="shared" si="9"/>
        <v>-8.9999999992869562E-2</v>
      </c>
    </row>
    <row r="25" spans="1:45" ht="52.5" customHeight="1">
      <c r="A25" s="115">
        <v>41531.090909090912</v>
      </c>
      <c r="B25" s="424" t="s">
        <v>182</v>
      </c>
      <c r="C25" s="425">
        <f>[5]ue!U93</f>
        <v>1750.09</v>
      </c>
      <c r="D25" s="426">
        <f>'[5]NO ue '!U93</f>
        <v>2212.81</v>
      </c>
      <c r="E25" s="427">
        <f>[5]TOTAL!U93</f>
        <v>3962.9</v>
      </c>
      <c r="F25" s="428">
        <f t="shared" si="1"/>
        <v>9.542007958988008E-2</v>
      </c>
      <c r="G25" s="428">
        <f t="shared" si="2"/>
        <v>2.2128649646573351E-3</v>
      </c>
      <c r="H25" s="428">
        <f t="shared" si="3"/>
        <v>2.5044270174550132E-3</v>
      </c>
      <c r="I25" s="429">
        <f t="shared" si="4"/>
        <v>8.75</v>
      </c>
      <c r="J25" s="429">
        <f t="shared" si="5"/>
        <v>9.9000000000000909</v>
      </c>
      <c r="K25" s="430">
        <v>3954.15</v>
      </c>
      <c r="L25" s="430">
        <v>3953</v>
      </c>
      <c r="M25" s="431">
        <f t="shared" si="6"/>
        <v>8.75</v>
      </c>
      <c r="N25" s="429">
        <f t="shared" si="7"/>
        <v>9.9000000000000909</v>
      </c>
      <c r="O25" s="115">
        <f>[6]Hoja5!E26</f>
        <v>457.86</v>
      </c>
      <c r="P25" s="115">
        <f>[7]Hoja5!E26</f>
        <v>168.95</v>
      </c>
      <c r="Q25" s="115">
        <f>[8]Hoja5!E26</f>
        <v>19.68</v>
      </c>
      <c r="R25" s="115">
        <f>[9]Hoja5!E26</f>
        <v>256.81</v>
      </c>
      <c r="S25" s="115">
        <f>[10]Hoja5!E26</f>
        <v>169.31</v>
      </c>
      <c r="T25" s="115">
        <f>[11]Hoja5!E26</f>
        <v>17.36</v>
      </c>
      <c r="U25" s="115">
        <f>[12]Hoja5!E26</f>
        <v>33.18</v>
      </c>
      <c r="V25" s="115">
        <f>[13]Hoja5!E26</f>
        <v>58.5</v>
      </c>
      <c r="W25" s="115">
        <f>[14]Hoja5!E26</f>
        <v>687.63</v>
      </c>
      <c r="X25" s="115">
        <f>[15]Hoja5!E26</f>
        <v>430.86</v>
      </c>
      <c r="Y25" s="115">
        <f>[16]Hoja5!E26</f>
        <v>6</v>
      </c>
      <c r="Z25" s="115">
        <f>[17]Hoja5!E26</f>
        <v>17.63</v>
      </c>
      <c r="AA25" s="115">
        <f>[18]Hoja5!E26</f>
        <v>11.95</v>
      </c>
      <c r="AB25" s="115">
        <f>[19]Hoja5!E26</f>
        <v>1500.09</v>
      </c>
      <c r="AC25" s="115">
        <f>[20]Hoja5!E26</f>
        <v>52</v>
      </c>
      <c r="AD25" s="115">
        <f>[21]Hoja5!E26</f>
        <v>20</v>
      </c>
      <c r="AE25" s="115">
        <f>[22]Hoja5!E26</f>
        <v>54.04</v>
      </c>
      <c r="AF25" s="115">
        <f>[23]Hoja5!E26</f>
        <v>1</v>
      </c>
      <c r="AG25" s="115">
        <f>[24]Hoja5!E26</f>
        <v>0</v>
      </c>
      <c r="AH25" s="115">
        <f t="shared" si="8"/>
        <v>3962.8499999999995</v>
      </c>
      <c r="AI25" s="429">
        <f t="shared" si="0"/>
        <v>3962.9</v>
      </c>
      <c r="AJ25" s="115">
        <f t="shared" si="9"/>
        <v>-5.0000000000636646E-2</v>
      </c>
    </row>
    <row r="26" spans="1:45" ht="39.200000000000003" customHeight="1">
      <c r="A26" s="115">
        <v>3254.7727272727275</v>
      </c>
      <c r="B26" s="424" t="s">
        <v>183</v>
      </c>
      <c r="C26" s="425">
        <f>[5]ue!U94</f>
        <v>378.72</v>
      </c>
      <c r="D26" s="426">
        <f>'[5]NO ue '!U94</f>
        <v>558.9</v>
      </c>
      <c r="E26" s="427">
        <f>[5]TOTAL!U94</f>
        <v>937.63</v>
      </c>
      <c r="F26" s="428">
        <f t="shared" si="1"/>
        <v>0.28807848613923609</v>
      </c>
      <c r="G26" s="428">
        <f t="shared" si="2"/>
        <v>-1.3695892284226518E-2</v>
      </c>
      <c r="H26" s="428">
        <f t="shared" si="3"/>
        <v>3.8865096359743667E-3</v>
      </c>
      <c r="I26" s="429">
        <f t="shared" si="4"/>
        <v>-13.019999999999982</v>
      </c>
      <c r="J26" s="429">
        <f t="shared" si="5"/>
        <v>3.6299999999999955</v>
      </c>
      <c r="K26" s="430">
        <v>950.65</v>
      </c>
      <c r="L26" s="430">
        <v>934</v>
      </c>
      <c r="M26" s="431">
        <f t="shared" si="6"/>
        <v>-13.019999999999982</v>
      </c>
      <c r="N26" s="429">
        <f t="shared" si="7"/>
        <v>3.6299999999999955</v>
      </c>
      <c r="O26" s="115">
        <f>[6]Hoja5!E27</f>
        <v>89.09</v>
      </c>
      <c r="P26" s="115">
        <f>[7]Hoja5!E27</f>
        <v>0.27</v>
      </c>
      <c r="Q26" s="115">
        <f>[8]Hoja5!E27</f>
        <v>0</v>
      </c>
      <c r="R26" s="115">
        <f>[9]Hoja5!E27</f>
        <v>14.68</v>
      </c>
      <c r="S26" s="115">
        <f>[10]Hoja5!E27</f>
        <v>18</v>
      </c>
      <c r="T26" s="115">
        <f>[11]Hoja5!E27</f>
        <v>0</v>
      </c>
      <c r="U26" s="115">
        <f>[12]Hoja5!E27</f>
        <v>0</v>
      </c>
      <c r="V26" s="115">
        <f>[13]Hoja5!E27</f>
        <v>1</v>
      </c>
      <c r="W26" s="115">
        <f>[14]Hoja5!E27</f>
        <v>199</v>
      </c>
      <c r="X26" s="115">
        <f>[15]Hoja5!E27</f>
        <v>37.770000000000003</v>
      </c>
      <c r="Y26" s="115">
        <f>[16]Hoja5!E27</f>
        <v>0</v>
      </c>
      <c r="Z26" s="115">
        <f>[17]Hoja5!E27</f>
        <v>4</v>
      </c>
      <c r="AA26" s="115">
        <f>[18]Hoja5!E27</f>
        <v>0</v>
      </c>
      <c r="AB26" s="115">
        <f>[19]Hoja5!E27</f>
        <v>558.80999999999995</v>
      </c>
      <c r="AC26" s="115">
        <f>[20]Hoja5!E27</f>
        <v>2</v>
      </c>
      <c r="AD26" s="115">
        <f>[21]Hoja5!E27</f>
        <v>3</v>
      </c>
      <c r="AE26" s="115">
        <f>[22]Hoja5!E27</f>
        <v>10</v>
      </c>
      <c r="AF26" s="115">
        <f>[23]Hoja5!E27</f>
        <v>0</v>
      </c>
      <c r="AG26" s="115">
        <f>[24]Hoja5!E27</f>
        <v>0</v>
      </c>
      <c r="AH26" s="115">
        <f t="shared" si="8"/>
        <v>937.61999999999989</v>
      </c>
      <c r="AI26" s="429">
        <f t="shared" si="0"/>
        <v>937.63</v>
      </c>
      <c r="AJ26" s="115">
        <f t="shared" si="9"/>
        <v>-1.0000000000104592E-2</v>
      </c>
    </row>
    <row r="27" spans="1:45" ht="24" customHeight="1">
      <c r="A27" s="115">
        <v>749381.636363636</v>
      </c>
      <c r="B27" s="424" t="s">
        <v>5</v>
      </c>
      <c r="C27" s="425">
        <f>[4]Hoja2!$E$7</f>
        <v>75490.679999999993</v>
      </c>
      <c r="D27" s="426">
        <f>[4]Hoja2!$E$8</f>
        <v>155859.9</v>
      </c>
      <c r="E27" s="427">
        <f>[4]Hoja2!$E$9</f>
        <v>231350.59</v>
      </c>
      <c r="F27" s="428">
        <f t="shared" si="1"/>
        <v>0.30872198993643013</v>
      </c>
      <c r="G27" s="428">
        <f t="shared" si="2"/>
        <v>3.5323250723236388E-2</v>
      </c>
      <c r="H27" s="428">
        <f t="shared" si="3"/>
        <v>1.5457163047724265E-2</v>
      </c>
      <c r="I27" s="429">
        <f t="shared" si="4"/>
        <v>7893.2399999999907</v>
      </c>
      <c r="J27" s="429">
        <f t="shared" si="5"/>
        <v>3521.5899999999965</v>
      </c>
      <c r="K27" s="430">
        <v>223457.35</v>
      </c>
      <c r="L27" s="430">
        <v>227829</v>
      </c>
      <c r="M27" s="431">
        <f t="shared" si="6"/>
        <v>7893.2399999999907</v>
      </c>
      <c r="N27" s="429">
        <f t="shared" si="7"/>
        <v>3521.5899999999965</v>
      </c>
      <c r="O27" s="115">
        <f>[6]Hoja5!E28</f>
        <v>104926.54</v>
      </c>
      <c r="P27" s="115">
        <f>[7]Hoja5!E28</f>
        <v>7179.13</v>
      </c>
      <c r="Q27" s="115">
        <f>[8]Hoja5!E28</f>
        <v>254.09</v>
      </c>
      <c r="R27" s="115">
        <f>[9]Hoja5!E28</f>
        <v>1244.6300000000001</v>
      </c>
      <c r="S27" s="115">
        <f>[10]Hoja5!E28</f>
        <v>2473.2199999999998</v>
      </c>
      <c r="T27" s="115">
        <f>[11]Hoja5!E28</f>
        <v>346.5</v>
      </c>
      <c r="U27" s="115">
        <f>[12]Hoja5!E28</f>
        <v>12643.5</v>
      </c>
      <c r="V27" s="115">
        <f>[13]Hoja5!E28</f>
        <v>4679.54</v>
      </c>
      <c r="W27" s="115">
        <f>[14]Hoja5!E28</f>
        <v>13394.72</v>
      </c>
      <c r="X27" s="115">
        <f>[15]Hoja5!E28</f>
        <v>24549.45</v>
      </c>
      <c r="Y27" s="115">
        <f>[16]Hoja5!E28</f>
        <v>3404.9</v>
      </c>
      <c r="Z27" s="115">
        <f>[17]Hoja5!E28</f>
        <v>1200.4000000000001</v>
      </c>
      <c r="AA27" s="115">
        <f>[18]Hoja5!E28</f>
        <v>2225.81</v>
      </c>
      <c r="AB27" s="115">
        <f>[19]Hoja5!E28</f>
        <v>876.31</v>
      </c>
      <c r="AC27" s="115">
        <f>[20]Hoja5!E28</f>
        <v>48094.36</v>
      </c>
      <c r="AD27" s="115">
        <f>[21]Hoja5!E28</f>
        <v>2743.95</v>
      </c>
      <c r="AE27" s="115">
        <f>[22]Hoja5!E28</f>
        <v>1108.54</v>
      </c>
      <c r="AF27" s="115">
        <f>[23]Hoja5!E28</f>
        <v>2</v>
      </c>
      <c r="AG27" s="115">
        <f>[24]Hoja5!E28</f>
        <v>2.9</v>
      </c>
      <c r="AH27" s="115">
        <f t="shared" si="8"/>
        <v>231350.49</v>
      </c>
      <c r="AI27" s="429">
        <f t="shared" si="0"/>
        <v>231350.59</v>
      </c>
      <c r="AJ27" s="115">
        <f t="shared" si="9"/>
        <v>-0.10000000000582077</v>
      </c>
    </row>
    <row r="28" spans="1:45" ht="23.65" customHeight="1">
      <c r="A28" s="115">
        <v>393357.545454545</v>
      </c>
      <c r="B28" s="424" t="s">
        <v>6</v>
      </c>
      <c r="C28" s="425">
        <f>[4]Hoja2!$F$7</f>
        <v>42586.13</v>
      </c>
      <c r="D28" s="426">
        <f>[4]Hoja2!$F$8</f>
        <v>123570.5</v>
      </c>
      <c r="E28" s="427">
        <f>[4]Hoja2!$F$9</f>
        <v>166156.63</v>
      </c>
      <c r="F28" s="428">
        <f t="shared" si="1"/>
        <v>0.42240610843754739</v>
      </c>
      <c r="G28" s="428">
        <f t="shared" si="2"/>
        <v>-1.4241533328205325E-3</v>
      </c>
      <c r="H28" s="428">
        <f t="shared" si="3"/>
        <v>-3.9201612157098498E-2</v>
      </c>
      <c r="I28" s="429">
        <f t="shared" si="4"/>
        <v>-236.97000000000116</v>
      </c>
      <c r="J28" s="429">
        <f t="shared" si="5"/>
        <v>-6779.3699999999953</v>
      </c>
      <c r="K28" s="430">
        <v>166393.60000000001</v>
      </c>
      <c r="L28" s="430">
        <v>172936</v>
      </c>
      <c r="M28" s="431">
        <f t="shared" si="6"/>
        <v>-236.97000000000116</v>
      </c>
      <c r="N28" s="429">
        <f t="shared" si="7"/>
        <v>-6779.3699999999953</v>
      </c>
      <c r="O28" s="115">
        <f>[6]Hoja5!E29</f>
        <v>13224.95</v>
      </c>
      <c r="P28" s="115">
        <f>[7]Hoja5!E29</f>
        <v>5991.54</v>
      </c>
      <c r="Q28" s="115">
        <f>[8]Hoja5!E29</f>
        <v>2171.2199999999998</v>
      </c>
      <c r="R28" s="115">
        <f>[9]Hoja5!E29</f>
        <v>4542.5</v>
      </c>
      <c r="S28" s="115">
        <f>[10]Hoja5!E29</f>
        <v>2492.5</v>
      </c>
      <c r="T28" s="115">
        <f>[11]Hoja5!E29</f>
        <v>1508.09</v>
      </c>
      <c r="U28" s="115">
        <f>[12]Hoja5!E29</f>
        <v>3459.45</v>
      </c>
      <c r="V28" s="115">
        <f>[13]Hoja5!E29</f>
        <v>5043.04</v>
      </c>
      <c r="W28" s="115">
        <f>[14]Hoja5!E29</f>
        <v>29530.9</v>
      </c>
      <c r="X28" s="115">
        <f>[15]Hoja5!E29</f>
        <v>12356.31</v>
      </c>
      <c r="Y28" s="115">
        <f>[16]Hoja5!E29</f>
        <v>746.59</v>
      </c>
      <c r="Z28" s="115">
        <f>[17]Hoja5!E29</f>
        <v>3283.18</v>
      </c>
      <c r="AA28" s="115">
        <f>[18]Hoja5!E29</f>
        <v>1362.54</v>
      </c>
      <c r="AB28" s="115">
        <f>[19]Hoja5!E29</f>
        <v>58943.22</v>
      </c>
      <c r="AC28" s="115">
        <f>[20]Hoja5!E29</f>
        <v>4280.8999999999996</v>
      </c>
      <c r="AD28" s="115">
        <f>[21]Hoja5!E29</f>
        <v>2610.81</v>
      </c>
      <c r="AE28" s="115">
        <f>[22]Hoja5!E29</f>
        <v>10952.5</v>
      </c>
      <c r="AF28" s="115">
        <f>[23]Hoja5!E29</f>
        <v>2038.36</v>
      </c>
      <c r="AG28" s="115">
        <f>[24]Hoja5!E29</f>
        <v>1617.95</v>
      </c>
      <c r="AH28" s="115">
        <f t="shared" si="8"/>
        <v>166156.54999999996</v>
      </c>
      <c r="AI28" s="429">
        <f t="shared" si="0"/>
        <v>166156.63</v>
      </c>
      <c r="AJ28" s="115">
        <f t="shared" si="9"/>
        <v>-8.0000000045401976E-2</v>
      </c>
    </row>
    <row r="29" spans="1:45" s="395" customFormat="1" ht="21.6" customHeight="1">
      <c r="A29" s="115">
        <v>15690349.545454545</v>
      </c>
      <c r="B29" s="433" t="s">
        <v>10</v>
      </c>
      <c r="C29" s="434">
        <f>[4]Hoja2!D37</f>
        <v>637896.62</v>
      </c>
      <c r="D29" s="435">
        <f>[4]Hoja2!$C$8</f>
        <v>1084114.0900000001</v>
      </c>
      <c r="E29" s="434">
        <f>[4]Hoja2!F37</f>
        <v>1722010.7200000002</v>
      </c>
      <c r="F29" s="436">
        <f t="shared" si="1"/>
        <v>0.10974967224352643</v>
      </c>
      <c r="G29" s="436">
        <f t="shared" si="2"/>
        <v>-2.4210274690180889E-2</v>
      </c>
      <c r="H29" s="436">
        <f t="shared" si="3"/>
        <v>1.8657959029145799E-2</v>
      </c>
      <c r="I29" s="437">
        <f t="shared" si="4"/>
        <v>-42724.729999999981</v>
      </c>
      <c r="J29" s="437">
        <f t="shared" si="5"/>
        <v>31540.720000000205</v>
      </c>
      <c r="K29" s="438">
        <v>1764735.4500000002</v>
      </c>
      <c r="L29" s="438">
        <v>1690470</v>
      </c>
      <c r="M29" s="431">
        <f>E29-K29</f>
        <v>-42724.729999999981</v>
      </c>
      <c r="N29" s="431">
        <f>E29-L29</f>
        <v>31540.720000000205</v>
      </c>
      <c r="O29" s="115">
        <f>[6]Hoja5!E30</f>
        <v>222999.36</v>
      </c>
      <c r="P29" s="115">
        <f>[7]Hoja5!E30</f>
        <v>63926.22</v>
      </c>
      <c r="Q29" s="115">
        <f>[8]Hoja5!E30</f>
        <v>11278.54</v>
      </c>
      <c r="R29" s="115">
        <f>[9]Hoja5!E30</f>
        <v>59327.5</v>
      </c>
      <c r="S29" s="115">
        <f>[10]Hoja5!E30</f>
        <v>72228.539999999994</v>
      </c>
      <c r="T29" s="115">
        <f>[11]Hoja5!E30</f>
        <v>9802.18</v>
      </c>
      <c r="U29" s="115">
        <f>[12]Hoja5!E30</f>
        <v>53547.360000000001</v>
      </c>
      <c r="V29" s="115">
        <f>[13]Hoja5!E30</f>
        <v>49547.72</v>
      </c>
      <c r="W29" s="115">
        <f>[14]Hoja5!E30</f>
        <v>417283.9</v>
      </c>
      <c r="X29" s="115">
        <f>[15]Hoja5!E30</f>
        <v>171960.9</v>
      </c>
      <c r="Y29" s="115">
        <f>[16]Hoja5!E30</f>
        <v>9600.99</v>
      </c>
      <c r="Z29" s="115">
        <f>[17]Hoja5!E30</f>
        <v>30698</v>
      </c>
      <c r="AA29" s="115">
        <f>[18]Hoja5!E30</f>
        <v>13977.13</v>
      </c>
      <c r="AB29" s="115">
        <f>[19]Hoja5!E30</f>
        <v>365116.5</v>
      </c>
      <c r="AC29" s="115">
        <f>[20]Hoja5!E30</f>
        <v>83856.31</v>
      </c>
      <c r="AD29" s="115">
        <f>[21]Hoja5!E30</f>
        <v>23510.09</v>
      </c>
      <c r="AE29" s="115">
        <f>[22]Hoja5!E30</f>
        <v>56036.09</v>
      </c>
      <c r="AF29" s="115">
        <f>[23]Hoja5!E30</f>
        <v>3285.59</v>
      </c>
      <c r="AG29" s="115">
        <f>[24]Hoja5!E30</f>
        <v>4027.72</v>
      </c>
      <c r="AH29" s="115">
        <f t="shared" si="8"/>
        <v>1722010.6400000001</v>
      </c>
      <c r="AI29" s="439">
        <f t="shared" si="0"/>
        <v>1722010.7200000002</v>
      </c>
      <c r="AJ29" s="115">
        <f t="shared" si="9"/>
        <v>-8.0000000074505806E-2</v>
      </c>
    </row>
    <row r="30" spans="1:45" hidden="1">
      <c r="G30" s="41"/>
      <c r="M30" s="115">
        <f>SUM(M6:M28)</f>
        <v>-42724.829999999973</v>
      </c>
      <c r="N30" s="440">
        <f>SUM(N6:N28)</f>
        <v>31541.620000000017</v>
      </c>
      <c r="O30" s="115">
        <f>SUM(O6:O28)</f>
        <v>222999.26999999996</v>
      </c>
      <c r="P30" s="115">
        <f t="shared" ref="P30:AH30" si="10">SUM(P6:P28)</f>
        <v>63926.129999999983</v>
      </c>
      <c r="Q30" s="115">
        <f t="shared" si="10"/>
        <v>11278.47</v>
      </c>
      <c r="R30" s="115">
        <f t="shared" si="10"/>
        <v>59327.38</v>
      </c>
      <c r="S30" s="115">
        <f t="shared" si="10"/>
        <v>72228.42</v>
      </c>
      <c r="T30" s="115">
        <f t="shared" si="10"/>
        <v>9802.0800000000017</v>
      </c>
      <c r="U30" s="115">
        <f t="shared" si="10"/>
        <v>53547.26999999999</v>
      </c>
      <c r="V30" s="115">
        <f t="shared" si="10"/>
        <v>49547.639999999992</v>
      </c>
      <c r="W30" s="115">
        <f t="shared" si="10"/>
        <v>417283.80000000005</v>
      </c>
      <c r="X30" s="115">
        <f t="shared" si="10"/>
        <v>171960.80999999997</v>
      </c>
      <c r="Y30" s="115">
        <f t="shared" si="10"/>
        <v>9600.91</v>
      </c>
      <c r="Z30" s="115">
        <f t="shared" si="10"/>
        <v>30697.89000000001</v>
      </c>
      <c r="AA30" s="115">
        <f t="shared" si="10"/>
        <v>13977.04</v>
      </c>
      <c r="AB30" s="115">
        <f t="shared" si="10"/>
        <v>365116.39000000013</v>
      </c>
      <c r="AC30" s="115">
        <f t="shared" si="10"/>
        <v>83856.22</v>
      </c>
      <c r="AD30" s="115">
        <f t="shared" si="10"/>
        <v>23510.010000000002</v>
      </c>
      <c r="AE30" s="115">
        <f t="shared" si="10"/>
        <v>56036.020000000004</v>
      </c>
      <c r="AF30" s="115">
        <f t="shared" si="10"/>
        <v>3285.54</v>
      </c>
      <c r="AG30" s="115">
        <f t="shared" si="10"/>
        <v>4027.66</v>
      </c>
      <c r="AH30" s="115">
        <f t="shared" si="10"/>
        <v>1722008.9500000004</v>
      </c>
    </row>
    <row r="31" spans="1:45" ht="15" hidden="1">
      <c r="A31" s="441"/>
      <c r="B31" s="442"/>
      <c r="C31" s="443"/>
      <c r="D31" s="444"/>
      <c r="E31" s="445"/>
      <c r="F31" s="446"/>
      <c r="G31" s="410">
        <f>EVOLUCION!C196</f>
        <v>-2.4210274690181E-2</v>
      </c>
      <c r="H31" s="410">
        <f>EVOLUCION!C199</f>
        <v>1.8657959029145799E-2</v>
      </c>
      <c r="I31" s="447">
        <f>SUM(I6:I28)</f>
        <v>-42724.829999999973</v>
      </c>
      <c r="J31" s="447">
        <f>SUM(J6:J28)</f>
        <v>31541.620000000017</v>
      </c>
      <c r="K31" s="448">
        <f>SUM(K6:K28)</f>
        <v>1764735.4500000002</v>
      </c>
      <c r="L31" s="115">
        <f>SUM(L6:L28)</f>
        <v>1690469</v>
      </c>
      <c r="O31" s="449">
        <f>O29-O30</f>
        <v>9.0000000025611371E-2</v>
      </c>
      <c r="P31" s="449">
        <f t="shared" ref="P31:AH31" si="11">P29-P30</f>
        <v>9.0000000018335413E-2</v>
      </c>
      <c r="Q31" s="449">
        <f t="shared" si="11"/>
        <v>7.0000000001527951E-2</v>
      </c>
      <c r="R31" s="449">
        <f t="shared" si="11"/>
        <v>0.12000000000261934</v>
      </c>
      <c r="S31" s="449">
        <f t="shared" si="11"/>
        <v>0.11999999999534339</v>
      </c>
      <c r="T31" s="449">
        <f t="shared" si="11"/>
        <v>9.9999999998544808E-2</v>
      </c>
      <c r="U31" s="449">
        <f t="shared" si="11"/>
        <v>9.0000000011059456E-2</v>
      </c>
      <c r="V31" s="449">
        <f t="shared" si="11"/>
        <v>8.0000000009022187E-2</v>
      </c>
      <c r="W31" s="449">
        <f t="shared" si="11"/>
        <v>9.9999999976716936E-2</v>
      </c>
      <c r="X31" s="449">
        <f t="shared" si="11"/>
        <v>9.0000000025611371E-2</v>
      </c>
      <c r="Y31" s="449">
        <f t="shared" si="11"/>
        <v>7.999999999992724E-2</v>
      </c>
      <c r="Z31" s="449">
        <f t="shared" si="11"/>
        <v>0.10999999998966814</v>
      </c>
      <c r="AA31" s="449">
        <f t="shared" si="11"/>
        <v>8.999999999832653E-2</v>
      </c>
      <c r="AB31" s="449">
        <f t="shared" si="11"/>
        <v>0.10999999986961484</v>
      </c>
      <c r="AC31" s="449">
        <f t="shared" si="11"/>
        <v>8.999999999650754E-2</v>
      </c>
      <c r="AD31" s="449">
        <f t="shared" si="11"/>
        <v>7.9999999998108251E-2</v>
      </c>
      <c r="AE31" s="449">
        <f t="shared" si="11"/>
        <v>6.9999999992433004E-2</v>
      </c>
      <c r="AF31" s="449">
        <f t="shared" si="11"/>
        <v>5.0000000000181899E-2</v>
      </c>
      <c r="AG31" s="449">
        <f t="shared" si="11"/>
        <v>5.999999999994543E-2</v>
      </c>
      <c r="AH31" s="449">
        <f t="shared" si="11"/>
        <v>1.68999999971129</v>
      </c>
      <c r="AI31" s="450"/>
      <c r="AJ31" s="450"/>
      <c r="AK31" s="450"/>
      <c r="AL31" s="450"/>
      <c r="AM31" s="450"/>
      <c r="AN31" s="450"/>
      <c r="AO31" s="450"/>
      <c r="AP31" s="450"/>
      <c r="AQ31" s="450"/>
      <c r="AR31" s="450"/>
      <c r="AS31" s="450"/>
    </row>
    <row r="32" spans="1:45" hidden="1">
      <c r="C32" s="42">
        <f>SUM(C6:C28)</f>
        <v>637896.52999999991</v>
      </c>
      <c r="D32" s="42">
        <f>SUM(D6:D28)</f>
        <v>1084113.9900000002</v>
      </c>
      <c r="E32" s="42">
        <f>SUM(E6:E28)</f>
        <v>1722010.6199999996</v>
      </c>
      <c r="F32" s="42"/>
      <c r="G32" s="405">
        <f>EVOLUCION!C195</f>
        <v>-42724.730000000214</v>
      </c>
      <c r="H32" s="405">
        <f>EVOLUCION!C198</f>
        <v>31540.719999999972</v>
      </c>
      <c r="K32" s="42"/>
      <c r="M32" s="115">
        <f>EVOLUCION!$C$196</f>
        <v>-2.4210274690181E-2</v>
      </c>
      <c r="N32" s="115">
        <f>E29-L32</f>
        <v>1722010.7200000002</v>
      </c>
      <c r="AI32" s="115"/>
      <c r="AJ32" s="115"/>
    </row>
    <row r="33" spans="1:36" hidden="1">
      <c r="E33" s="451"/>
      <c r="F33" s="42"/>
      <c r="H33" s="42"/>
      <c r="L33" s="115"/>
      <c r="M33" s="451">
        <f>E29-K29</f>
        <v>-42724.729999999981</v>
      </c>
      <c r="N33" s="42">
        <f>EVOLUCION!C198</f>
        <v>31540.719999999972</v>
      </c>
      <c r="O33" s="452" t="s">
        <v>35</v>
      </c>
      <c r="P33" s="452" t="s">
        <v>39</v>
      </c>
      <c r="Q33" s="452" t="s">
        <v>40</v>
      </c>
      <c r="R33" s="452" t="s">
        <v>41</v>
      </c>
      <c r="S33" s="452" t="s">
        <v>44</v>
      </c>
      <c r="T33" s="452" t="s">
        <v>45</v>
      </c>
      <c r="U33" s="452" t="s">
        <v>90</v>
      </c>
      <c r="V33" s="452" t="s">
        <v>61</v>
      </c>
      <c r="W33" s="452" t="s">
        <v>66</v>
      </c>
      <c r="X33" s="452" t="s">
        <v>70</v>
      </c>
      <c r="Y33" s="452" t="s">
        <v>73</v>
      </c>
      <c r="Z33" s="452" t="s">
        <v>78</v>
      </c>
      <c r="AA33" s="452" t="s">
        <v>79</v>
      </c>
      <c r="AB33" s="452" t="s">
        <v>80</v>
      </c>
      <c r="AC33" s="452" t="s">
        <v>81</v>
      </c>
      <c r="AD33" s="452" t="s">
        <v>85</v>
      </c>
      <c r="AE33" s="452" t="s">
        <v>86</v>
      </c>
      <c r="AF33" s="452" t="s">
        <v>87</v>
      </c>
      <c r="AG33" s="452" t="s">
        <v>88</v>
      </c>
      <c r="AH33" s="452" t="s">
        <v>10</v>
      </c>
      <c r="AI33" s="115"/>
      <c r="AJ33" s="115"/>
    </row>
    <row r="34" spans="1:36" hidden="1">
      <c r="D34" s="42"/>
      <c r="E34" s="42"/>
      <c r="F34" s="42"/>
      <c r="H34" s="42"/>
      <c r="K34" s="42"/>
      <c r="N34">
        <v>1</v>
      </c>
      <c r="O34" s="115">
        <f>[6]Hoja5!I7</f>
        <v>1523.6200000000001</v>
      </c>
      <c r="P34" s="115">
        <f>[7]Hoja5!I7</f>
        <v>204.26999999999998</v>
      </c>
      <c r="Q34" s="115">
        <f>[8]Hoja5!I7</f>
        <v>66.22</v>
      </c>
      <c r="R34" s="115">
        <f>[9]Hoja5!I7</f>
        <v>132.26</v>
      </c>
      <c r="S34" s="115">
        <f>[10]Hoja5!I7</f>
        <v>214.4</v>
      </c>
      <c r="T34" s="115">
        <f>[11]Hoja5!I7</f>
        <v>28.4</v>
      </c>
      <c r="U34" s="115">
        <f>[13]Hoja5!I7</f>
        <v>384.09</v>
      </c>
      <c r="V34" s="115">
        <f>[12]Hoja5!I7</f>
        <v>269.02999999999997</v>
      </c>
      <c r="W34" s="115">
        <f>[14]Hoja5!I7</f>
        <v>648.57999999999993</v>
      </c>
      <c r="X34" s="115">
        <f>[15]Hoja5!I7</f>
        <v>366.72</v>
      </c>
      <c r="Y34" s="115">
        <f>[16]Hoja5!I7</f>
        <v>54.76</v>
      </c>
      <c r="Z34" s="115">
        <f>[17]Hoja5!I7</f>
        <v>378.94</v>
      </c>
      <c r="AA34" s="115">
        <f>[19]Hoja5!I7</f>
        <v>93.36</v>
      </c>
      <c r="AB34" s="115">
        <f>[20]Hoja5!I7</f>
        <v>251.99</v>
      </c>
      <c r="AC34" s="115">
        <f>[21]Hoja5!I7</f>
        <v>114.08000000000001</v>
      </c>
      <c r="AD34" s="115">
        <f>[22]Hoja5!I7</f>
        <v>179.58</v>
      </c>
      <c r="AE34" s="115">
        <f>[18]Hoja5!I7</f>
        <v>51.45</v>
      </c>
      <c r="AF34" s="115">
        <f>[23]Hoja5!I7</f>
        <v>0</v>
      </c>
      <c r="AG34" s="115">
        <f>[24]Hoja5!I7</f>
        <v>0</v>
      </c>
      <c r="AH34" s="115">
        <f>SUM(O34:AG34)</f>
        <v>4961.7499999999991</v>
      </c>
      <c r="AI34" s="115">
        <f>'Sectores autonomos'!E5</f>
        <v>4961.8999999999996</v>
      </c>
      <c r="AJ34" s="115">
        <f>AH34-AI34</f>
        <v>-0.1500000000005457</v>
      </c>
    </row>
    <row r="35" spans="1:36" hidden="1">
      <c r="A35" s="115"/>
      <c r="C35" s="42">
        <f>SUM(C6:C26)</f>
        <v>519819.71999999991</v>
      </c>
      <c r="D35" s="42">
        <f>SUM(D6:D26)</f>
        <v>804683.59000000008</v>
      </c>
      <c r="E35" s="42">
        <f>SUM(E6:E26)</f>
        <v>1324503.3999999997</v>
      </c>
      <c r="H35" s="42"/>
      <c r="I35" s="41"/>
      <c r="J35" s="41"/>
      <c r="N35">
        <v>2</v>
      </c>
      <c r="O35" s="115">
        <f>[6]Hoja5!I8</f>
        <v>6</v>
      </c>
      <c r="P35" s="115">
        <f>[7]Hoja5!I8</f>
        <v>4</v>
      </c>
      <c r="Q35" s="115">
        <f>[8]Hoja5!I8</f>
        <v>3</v>
      </c>
      <c r="R35" s="115">
        <f>[9]Hoja5!I8</f>
        <v>5</v>
      </c>
      <c r="S35" s="115">
        <f>[10]Hoja5!I8</f>
        <v>6</v>
      </c>
      <c r="T35" s="115">
        <f>[11]Hoja5!I8</f>
        <v>0</v>
      </c>
      <c r="U35" s="115">
        <f>[13]Hoja5!I8</f>
        <v>3</v>
      </c>
      <c r="V35" s="115">
        <f>[12]Hoja5!I8</f>
        <v>1</v>
      </c>
      <c r="W35" s="115">
        <f>[14]Hoja5!I8</f>
        <v>15.81</v>
      </c>
      <c r="X35" s="115">
        <f>[15]Hoja5!I8</f>
        <v>10.09</v>
      </c>
      <c r="Y35" s="115">
        <f>[16]Hoja5!I8</f>
        <v>0</v>
      </c>
      <c r="Z35" s="115">
        <f>[17]Hoja5!I8</f>
        <v>1</v>
      </c>
      <c r="AA35" s="115">
        <f>[19]Hoja5!I8</f>
        <v>12</v>
      </c>
      <c r="AB35" s="115">
        <f>[20]Hoja5!I8</f>
        <v>3</v>
      </c>
      <c r="AC35" s="115">
        <f>[21]Hoja5!I8</f>
        <v>1</v>
      </c>
      <c r="AD35" s="115">
        <f>[22]Hoja5!I8</f>
        <v>0</v>
      </c>
      <c r="AE35" s="115">
        <f>[18]Hoja5!I8</f>
        <v>0.04</v>
      </c>
      <c r="AF35" s="115">
        <f>[23]Hoja5!I8</f>
        <v>0</v>
      </c>
      <c r="AG35" s="115">
        <f>[24]Hoja5!I8</f>
        <v>1</v>
      </c>
      <c r="AH35" s="115">
        <f t="shared" ref="AH35:AH56" si="12">SUM(O35:AG35)</f>
        <v>71.940000000000012</v>
      </c>
      <c r="AI35" s="115">
        <f>'Sectores autonomos'!E6</f>
        <v>71.95</v>
      </c>
      <c r="AJ35" s="115">
        <f t="shared" ref="AJ35:AJ54" si="13">AH35-AI35</f>
        <v>-9.9999999999909051E-3</v>
      </c>
    </row>
    <row r="36" spans="1:36" hidden="1">
      <c r="C36" s="42">
        <f>[4]Hoja2!D7</f>
        <v>519819.81</v>
      </c>
      <c r="D36" s="42">
        <f>[4]Hoja2!D8</f>
        <v>804683.68</v>
      </c>
      <c r="E36" s="42">
        <f>[4]Hoja2!D9</f>
        <v>1324503.5</v>
      </c>
      <c r="H36" s="42"/>
      <c r="I36" s="187">
        <f>E29/L29-1</f>
        <v>1.8657959029145799E-2</v>
      </c>
      <c r="N36">
        <v>3</v>
      </c>
      <c r="O36" s="115">
        <f>[6]Hoja5!I9</f>
        <v>1008.59</v>
      </c>
      <c r="P36" s="115">
        <f>[7]Hoja5!I9</f>
        <v>477.72</v>
      </c>
      <c r="Q36" s="115">
        <f>[8]Hoja5!I9</f>
        <v>71.400000000000006</v>
      </c>
      <c r="R36" s="115">
        <f>[9]Hoja5!I9</f>
        <v>1179</v>
      </c>
      <c r="S36" s="115">
        <f>[10]Hoja5!I9</f>
        <v>726.27</v>
      </c>
      <c r="T36" s="115">
        <f>[11]Hoja5!I9</f>
        <v>83.95</v>
      </c>
      <c r="U36" s="115">
        <f>[13]Hoja5!I9</f>
        <v>245.22</v>
      </c>
      <c r="V36" s="115">
        <f>[12]Hoja5!I9</f>
        <v>384.63</v>
      </c>
      <c r="W36" s="115">
        <f>[14]Hoja5!I9</f>
        <v>2849.81</v>
      </c>
      <c r="X36" s="115">
        <f>[15]Hoja5!I9</f>
        <v>1485.59</v>
      </c>
      <c r="Y36" s="115">
        <f>[16]Hoja5!I9</f>
        <v>69.540000000000006</v>
      </c>
      <c r="Z36" s="115">
        <f>[17]Hoja5!I9</f>
        <v>203.63</v>
      </c>
      <c r="AA36" s="115">
        <f>[19]Hoja5!I9</f>
        <v>1393.18</v>
      </c>
      <c r="AB36" s="115">
        <f>[20]Hoja5!I9</f>
        <v>268.72000000000003</v>
      </c>
      <c r="AC36" s="115">
        <f>[21]Hoja5!I9</f>
        <v>280.68</v>
      </c>
      <c r="AD36" s="115">
        <f>[22]Hoja5!I9</f>
        <v>463.36</v>
      </c>
      <c r="AE36" s="115">
        <f>[18]Hoja5!I9</f>
        <v>92.81</v>
      </c>
      <c r="AF36" s="115">
        <f>[23]Hoja5!I9</f>
        <v>3</v>
      </c>
      <c r="AG36" s="115">
        <f>[24]Hoja5!I9</f>
        <v>34</v>
      </c>
      <c r="AH36" s="115">
        <f t="shared" si="12"/>
        <v>11321.1</v>
      </c>
      <c r="AI36" s="115">
        <f>'Sectores autonomos'!E7</f>
        <v>11321.18</v>
      </c>
      <c r="AJ36" s="115">
        <f t="shared" si="13"/>
        <v>-7.999999999992724E-2</v>
      </c>
    </row>
    <row r="37" spans="1:36" hidden="1">
      <c r="D37" s="42"/>
      <c r="E37" s="42"/>
      <c r="H37" s="42"/>
      <c r="L37" s="344"/>
      <c r="N37">
        <v>4</v>
      </c>
      <c r="O37" s="115">
        <f>[6]Hoja5!I10</f>
        <v>9.7200000000000006</v>
      </c>
      <c r="P37" s="115">
        <f>[7]Hoja5!I10</f>
        <v>1</v>
      </c>
      <c r="Q37" s="115">
        <f>[8]Hoja5!I10</f>
        <v>0</v>
      </c>
      <c r="R37" s="115">
        <f>[9]Hoja5!I10</f>
        <v>6</v>
      </c>
      <c r="S37" s="115">
        <f>[10]Hoja5!I10</f>
        <v>7</v>
      </c>
      <c r="T37" s="115">
        <f>[11]Hoja5!I10</f>
        <v>0</v>
      </c>
      <c r="U37" s="115">
        <f>[13]Hoja5!I10</f>
        <v>3</v>
      </c>
      <c r="V37" s="115">
        <f>[12]Hoja5!I10</f>
        <v>3</v>
      </c>
      <c r="W37" s="115">
        <f>[14]Hoja5!I10</f>
        <v>11</v>
      </c>
      <c r="X37" s="115">
        <f>[15]Hoja5!I10</f>
        <v>14</v>
      </c>
      <c r="Y37" s="115">
        <f>[16]Hoja5!I10</f>
        <v>1</v>
      </c>
      <c r="Z37" s="115">
        <f>[17]Hoja5!I10</f>
        <v>1</v>
      </c>
      <c r="AA37" s="115">
        <f>[19]Hoja5!I10</f>
        <v>6.77</v>
      </c>
      <c r="AB37" s="115">
        <f>[20]Hoja5!I10</f>
        <v>0</v>
      </c>
      <c r="AC37" s="115">
        <f>[21]Hoja5!I10</f>
        <v>0</v>
      </c>
      <c r="AD37" s="115">
        <f>[22]Hoja5!I10</f>
        <v>1</v>
      </c>
      <c r="AE37" s="115">
        <f>[18]Hoja5!I10</f>
        <v>0</v>
      </c>
      <c r="AF37" s="115">
        <f>[23]Hoja5!I10</f>
        <v>0</v>
      </c>
      <c r="AG37" s="115">
        <f>[24]Hoja5!I10</f>
        <v>0</v>
      </c>
      <c r="AH37" s="115">
        <f t="shared" si="12"/>
        <v>64.489999999999995</v>
      </c>
      <c r="AI37" s="115">
        <f>'Sectores autonomos'!E8</f>
        <v>64.5</v>
      </c>
      <c r="AJ37" s="115">
        <f t="shared" si="13"/>
        <v>-1.0000000000005116E-2</v>
      </c>
    </row>
    <row r="38" spans="1:36" hidden="1">
      <c r="F38" s="453"/>
      <c r="H38" s="42"/>
      <c r="N38">
        <v>5</v>
      </c>
      <c r="O38" s="115">
        <f>[6]Hoja5!I11</f>
        <v>13.04</v>
      </c>
      <c r="P38" s="115">
        <f>[7]Hoja5!I11</f>
        <v>5</v>
      </c>
      <c r="Q38" s="115">
        <f>[8]Hoja5!I11</f>
        <v>1</v>
      </c>
      <c r="R38" s="115">
        <f>[9]Hoja5!I11</f>
        <v>13</v>
      </c>
      <c r="S38" s="115">
        <f>[10]Hoja5!I11</f>
        <v>7</v>
      </c>
      <c r="T38" s="115">
        <f>[11]Hoja5!I11</f>
        <v>0</v>
      </c>
      <c r="U38" s="115">
        <f>[13]Hoja5!I11</f>
        <v>2</v>
      </c>
      <c r="V38" s="115">
        <f>[12]Hoja5!I11</f>
        <v>11.86</v>
      </c>
      <c r="W38" s="115">
        <f>[14]Hoja5!I11</f>
        <v>42.59</v>
      </c>
      <c r="X38" s="115">
        <f>[15]Hoja5!I11</f>
        <v>16</v>
      </c>
      <c r="Y38" s="115">
        <f>[16]Hoja5!I11</f>
        <v>0</v>
      </c>
      <c r="Z38" s="115">
        <f>[17]Hoja5!I11</f>
        <v>1</v>
      </c>
      <c r="AA38" s="115">
        <f>[19]Hoja5!I11</f>
        <v>19</v>
      </c>
      <c r="AB38" s="115">
        <f>[20]Hoja5!I11</f>
        <v>2</v>
      </c>
      <c r="AC38" s="115">
        <f>[21]Hoja5!I11</f>
        <v>3</v>
      </c>
      <c r="AD38" s="115">
        <f>[22]Hoja5!I11</f>
        <v>4</v>
      </c>
      <c r="AE38" s="115">
        <f>[18]Hoja5!I11</f>
        <v>1</v>
      </c>
      <c r="AF38" s="115">
        <f>[23]Hoja5!I11</f>
        <v>0</v>
      </c>
      <c r="AG38" s="115">
        <f>[24]Hoja5!I11</f>
        <v>0</v>
      </c>
      <c r="AH38" s="115">
        <f t="shared" si="12"/>
        <v>141.49</v>
      </c>
      <c r="AI38" s="115">
        <f>'Sectores autonomos'!E9</f>
        <v>141.5</v>
      </c>
      <c r="AJ38" s="115">
        <f t="shared" si="13"/>
        <v>-9.9999999999909051E-3</v>
      </c>
    </row>
    <row r="39" spans="1:36" hidden="1">
      <c r="E39" s="42"/>
      <c r="F39" s="453"/>
      <c r="H39" s="42"/>
      <c r="N39">
        <v>6</v>
      </c>
      <c r="O39" s="115">
        <f>[6]Hoja5!I12</f>
        <v>4127.59</v>
      </c>
      <c r="P39" s="115">
        <f>[7]Hoja5!I12</f>
        <v>1527.36</v>
      </c>
      <c r="Q39" s="115">
        <f>[8]Hoja5!I12</f>
        <v>429.36</v>
      </c>
      <c r="R39" s="115">
        <f>[9]Hoja5!I12</f>
        <v>3856.45</v>
      </c>
      <c r="S39" s="115">
        <f>[10]Hoja5!I12</f>
        <v>2181.1799999999998</v>
      </c>
      <c r="T39" s="115">
        <f>[11]Hoja5!I12</f>
        <v>389</v>
      </c>
      <c r="U39" s="115">
        <f>[13]Hoja5!I12</f>
        <v>1286.3599999999999</v>
      </c>
      <c r="V39" s="115">
        <f>[12]Hoja5!I12</f>
        <v>1470.27</v>
      </c>
      <c r="W39" s="115">
        <f>[14]Hoja5!I12</f>
        <v>7894.54</v>
      </c>
      <c r="X39" s="115">
        <f>[15]Hoja5!I12</f>
        <v>5910.04</v>
      </c>
      <c r="Y39" s="115">
        <f>[16]Hoja5!I12</f>
        <v>94.31</v>
      </c>
      <c r="Z39" s="115">
        <f>[17]Hoja5!I12</f>
        <v>640.13</v>
      </c>
      <c r="AA39" s="115">
        <f>[19]Hoja5!I12</f>
        <v>9354.7199999999993</v>
      </c>
      <c r="AB39" s="115">
        <f>[20]Hoja5!I12</f>
        <v>846</v>
      </c>
      <c r="AC39" s="115">
        <f>[21]Hoja5!I12</f>
        <v>1548.04</v>
      </c>
      <c r="AD39" s="115">
        <f>[22]Hoja5!I12</f>
        <v>3514.81</v>
      </c>
      <c r="AE39" s="115">
        <f>[18]Hoja5!I12</f>
        <v>574.13</v>
      </c>
      <c r="AF39" s="115">
        <f>[23]Hoja5!I12</f>
        <v>23.63</v>
      </c>
      <c r="AG39" s="115">
        <f>[24]Hoja5!I12</f>
        <v>89.63</v>
      </c>
      <c r="AH39" s="449">
        <f t="shared" si="12"/>
        <v>45757.549999999996</v>
      </c>
      <c r="AI39" s="449">
        <f>'Sectores autonomos'!E10</f>
        <v>45757.63</v>
      </c>
      <c r="AJ39" s="449">
        <f t="shared" si="13"/>
        <v>-8.000000000174623E-2</v>
      </c>
    </row>
    <row r="40" spans="1:36" hidden="1">
      <c r="E40" s="454"/>
      <c r="H40" s="42"/>
      <c r="N40">
        <v>7</v>
      </c>
      <c r="O40" s="115">
        <f>[6]Hoja5!I13</f>
        <v>15434.59</v>
      </c>
      <c r="P40" s="115">
        <f>[7]Hoja5!I13</f>
        <v>1947.54</v>
      </c>
      <c r="Q40" s="115">
        <f>[8]Hoja5!I13</f>
        <v>751.68</v>
      </c>
      <c r="R40" s="115">
        <f>[9]Hoja5!I13</f>
        <v>3579.18</v>
      </c>
      <c r="S40" s="115">
        <f>[10]Hoja5!I13</f>
        <v>6064.13</v>
      </c>
      <c r="T40" s="115">
        <f>[11]Hoja5!I13</f>
        <v>584</v>
      </c>
      <c r="U40" s="115">
        <f>[13]Hoja5!I13</f>
        <v>1955.04</v>
      </c>
      <c r="V40" s="115">
        <f>[12]Hoja5!I13</f>
        <v>2941.5</v>
      </c>
      <c r="W40" s="115">
        <f>[14]Hoja5!I13</f>
        <v>18258.95</v>
      </c>
      <c r="X40" s="115">
        <f>[15]Hoja5!I13</f>
        <v>13420.13</v>
      </c>
      <c r="Y40" s="115">
        <f>[16]Hoja5!I13</f>
        <v>1036.31</v>
      </c>
      <c r="Z40" s="115">
        <f>[17]Hoja5!I13</f>
        <v>2112.86</v>
      </c>
      <c r="AA40" s="115">
        <f>[19]Hoja5!I13</f>
        <v>16562.68</v>
      </c>
      <c r="AB40" s="115">
        <f>[20]Hoja5!I13</f>
        <v>3333.22</v>
      </c>
      <c r="AC40" s="115">
        <f>[21]Hoja5!I13</f>
        <v>898.68</v>
      </c>
      <c r="AD40" s="115">
        <f>[22]Hoja5!I13</f>
        <v>2776.45</v>
      </c>
      <c r="AE40" s="115">
        <f>[18]Hoja5!I13</f>
        <v>502.45</v>
      </c>
      <c r="AF40" s="115">
        <f>[23]Hoja5!I13</f>
        <v>209.22</v>
      </c>
      <c r="AG40" s="115">
        <f>[24]Hoja5!I13</f>
        <v>659.4</v>
      </c>
      <c r="AH40" s="449">
        <f t="shared" si="12"/>
        <v>93028.00999999998</v>
      </c>
      <c r="AI40" s="449">
        <f>'Sectores autonomos'!E11</f>
        <v>93028.09</v>
      </c>
      <c r="AJ40" s="449">
        <f t="shared" si="13"/>
        <v>-8.0000000016298145E-2</v>
      </c>
    </row>
    <row r="41" spans="1:36" hidden="1">
      <c r="E41" s="454"/>
      <c r="F41" s="453"/>
      <c r="H41" s="42"/>
      <c r="N41">
        <v>8</v>
      </c>
      <c r="O41" s="115">
        <f>[6]Hoja5!I14</f>
        <v>1171.22</v>
      </c>
      <c r="P41" s="115">
        <f>[7]Hoja5!I14</f>
        <v>921.22</v>
      </c>
      <c r="Q41" s="115">
        <f>[8]Hoja5!I14</f>
        <v>126.77</v>
      </c>
      <c r="R41" s="115">
        <f>[9]Hoja5!I14</f>
        <v>448.45</v>
      </c>
      <c r="S41" s="115">
        <f>[10]Hoja5!I14</f>
        <v>291.86</v>
      </c>
      <c r="T41" s="115">
        <f>[11]Hoja5!I14</f>
        <v>101.77</v>
      </c>
      <c r="U41" s="115">
        <f>[13]Hoja5!I14</f>
        <v>504.72</v>
      </c>
      <c r="V41" s="115">
        <f>[12]Hoja5!I14</f>
        <v>544.30999999999995</v>
      </c>
      <c r="W41" s="115">
        <f>[14]Hoja5!I14</f>
        <v>6831.99</v>
      </c>
      <c r="X41" s="115">
        <f>[15]Hoja5!I14</f>
        <v>2825.81</v>
      </c>
      <c r="Y41" s="115">
        <f>[16]Hoja5!I14</f>
        <v>26.95</v>
      </c>
      <c r="Z41" s="115">
        <f>[17]Hoja5!I14</f>
        <v>312.95</v>
      </c>
      <c r="AA41" s="115">
        <f>[19]Hoja5!I14</f>
        <v>5141.54</v>
      </c>
      <c r="AB41" s="115">
        <f>[20]Hoja5!I14</f>
        <v>387.31</v>
      </c>
      <c r="AC41" s="115">
        <f>[21]Hoja5!I14</f>
        <v>326.5</v>
      </c>
      <c r="AD41" s="115">
        <f>[22]Hoja5!I14</f>
        <v>691.68</v>
      </c>
      <c r="AE41" s="115">
        <f>[18]Hoja5!I14</f>
        <v>126.5</v>
      </c>
      <c r="AF41" s="115">
        <f>[23]Hoja5!I14</f>
        <v>17.72</v>
      </c>
      <c r="AG41" s="115">
        <f>[24]Hoja5!I14</f>
        <v>109.77</v>
      </c>
      <c r="AH41" s="115">
        <f t="shared" si="12"/>
        <v>20909.040000000005</v>
      </c>
      <c r="AI41" s="115">
        <f>'Sectores autonomos'!E12</f>
        <v>20909.13</v>
      </c>
      <c r="AJ41" s="115">
        <f t="shared" si="13"/>
        <v>-8.999999999650754E-2</v>
      </c>
    </row>
    <row r="42" spans="1:36">
      <c r="E42" s="454"/>
      <c r="F42" s="453"/>
      <c r="N42">
        <v>9</v>
      </c>
      <c r="O42" s="115">
        <f>[6]Hoja5!I15</f>
        <v>7901.09</v>
      </c>
      <c r="P42" s="115">
        <f>[7]Hoja5!I15</f>
        <v>2213.4</v>
      </c>
      <c r="Q42" s="115">
        <f>[8]Hoja5!I15</f>
        <v>601.9</v>
      </c>
      <c r="R42" s="115">
        <f>[9]Hoja5!I15</f>
        <v>3473.31</v>
      </c>
      <c r="S42" s="115">
        <f>[10]Hoja5!I15</f>
        <v>5537.81</v>
      </c>
      <c r="T42" s="115">
        <f>[11]Hoja5!I15</f>
        <v>393.04</v>
      </c>
      <c r="U42" s="115">
        <f>[13]Hoja5!I15</f>
        <v>1438.68</v>
      </c>
      <c r="V42" s="115">
        <f>[12]Hoja5!I15</f>
        <v>1291.5899999999999</v>
      </c>
      <c r="W42" s="115">
        <f>[14]Hoja5!I15</f>
        <v>15896.81</v>
      </c>
      <c r="X42" s="115">
        <f>[15]Hoja5!I15</f>
        <v>10631.63</v>
      </c>
      <c r="Y42" s="115">
        <f>[16]Hoja5!I15</f>
        <v>474.45</v>
      </c>
      <c r="Z42" s="115">
        <f>[17]Hoja5!I15</f>
        <v>1381.81</v>
      </c>
      <c r="AA42" s="115">
        <f>[19]Hoja5!I15</f>
        <v>6612.63</v>
      </c>
      <c r="AB42" s="115">
        <f>[20]Hoja5!I15</f>
        <v>1423.09</v>
      </c>
      <c r="AC42" s="115">
        <f>[21]Hoja5!I15</f>
        <v>653.36</v>
      </c>
      <c r="AD42" s="115">
        <f>[22]Hoja5!I15</f>
        <v>1755</v>
      </c>
      <c r="AE42" s="115">
        <f>[18]Hoja5!I15</f>
        <v>381.95</v>
      </c>
      <c r="AF42" s="115">
        <f>[23]Hoja5!I15</f>
        <v>30</v>
      </c>
      <c r="AG42" s="115">
        <f>[24]Hoja5!I15</f>
        <v>49.13</v>
      </c>
      <c r="AH42" s="115">
        <f t="shared" si="12"/>
        <v>62140.679999999978</v>
      </c>
      <c r="AI42" s="115">
        <f>'Sectores autonomos'!E13</f>
        <v>62140.77</v>
      </c>
      <c r="AJ42" s="115">
        <f t="shared" si="13"/>
        <v>-9.0000000018335413E-2</v>
      </c>
    </row>
    <row r="43" spans="1:36">
      <c r="E43" s="42"/>
      <c r="F43" s="453"/>
      <c r="N43">
        <v>10</v>
      </c>
      <c r="O43" s="115">
        <f>[6]Hoja5!I16</f>
        <v>1323.13</v>
      </c>
      <c r="P43" s="115">
        <f>[7]Hoja5!I16</f>
        <v>83.63</v>
      </c>
      <c r="Q43" s="115">
        <f>[8]Hoja5!I16</f>
        <v>48.95</v>
      </c>
      <c r="R43" s="115">
        <f>[9]Hoja5!I16</f>
        <v>524.9</v>
      </c>
      <c r="S43" s="115">
        <f>[10]Hoja5!I16</f>
        <v>732.59</v>
      </c>
      <c r="T43" s="115">
        <f>[11]Hoja5!I16</f>
        <v>36.81</v>
      </c>
      <c r="U43" s="115">
        <f>[13]Hoja5!I16</f>
        <v>86.09</v>
      </c>
      <c r="V43" s="115">
        <f>[12]Hoja5!I16</f>
        <v>72.95</v>
      </c>
      <c r="W43" s="115">
        <f>[14]Hoja5!I16</f>
        <v>2624.72</v>
      </c>
      <c r="X43" s="115">
        <f>[15]Hoja5!I16</f>
        <v>1228.95</v>
      </c>
      <c r="Y43" s="115">
        <f>[16]Hoja5!I16</f>
        <v>28.63</v>
      </c>
      <c r="Z43" s="115">
        <f>[17]Hoja5!I16</f>
        <v>107.68</v>
      </c>
      <c r="AA43" s="115">
        <f>[19]Hoja5!I16</f>
        <v>1752.04</v>
      </c>
      <c r="AB43" s="115">
        <f>[20]Hoja5!I16</f>
        <v>150.68</v>
      </c>
      <c r="AC43" s="115">
        <f>[21]Hoja5!I16</f>
        <v>57.31</v>
      </c>
      <c r="AD43" s="115">
        <f>[22]Hoja5!I16</f>
        <v>163.63</v>
      </c>
      <c r="AE43" s="115">
        <f>[18]Hoja5!I16</f>
        <v>33.270000000000003</v>
      </c>
      <c r="AF43" s="115">
        <f>[23]Hoja5!I16</f>
        <v>2</v>
      </c>
      <c r="AG43" s="115">
        <f>[24]Hoja5!I16</f>
        <v>6</v>
      </c>
      <c r="AH43" s="115">
        <f t="shared" si="12"/>
        <v>9063.9599999999991</v>
      </c>
      <c r="AI43" s="115">
        <f>'Sectores autonomos'!E14</f>
        <v>9064.0400000000009</v>
      </c>
      <c r="AJ43" s="115">
        <f t="shared" si="13"/>
        <v>-8.000000000174623E-2</v>
      </c>
    </row>
    <row r="44" spans="1:36">
      <c r="N44">
        <v>11</v>
      </c>
      <c r="O44" s="115">
        <f>[6]Hoja5!I17</f>
        <v>443.4</v>
      </c>
      <c r="P44" s="115">
        <f>[7]Hoja5!I17</f>
        <v>53.72</v>
      </c>
      <c r="Q44" s="115">
        <f>[8]Hoja5!I17</f>
        <v>16.45</v>
      </c>
      <c r="R44" s="115">
        <f>[9]Hoja5!I17</f>
        <v>149.5</v>
      </c>
      <c r="S44" s="115">
        <f>[10]Hoja5!I17</f>
        <v>217.77</v>
      </c>
      <c r="T44" s="115">
        <f>[11]Hoja5!I17</f>
        <v>10.72</v>
      </c>
      <c r="U44" s="115">
        <f>[13]Hoja5!I17</f>
        <v>40.22</v>
      </c>
      <c r="V44" s="115">
        <f>[12]Hoja5!I17</f>
        <v>28.81</v>
      </c>
      <c r="W44" s="115">
        <f>[14]Hoja5!I17</f>
        <v>466.86</v>
      </c>
      <c r="X44" s="115">
        <f>[15]Hoja5!I17</f>
        <v>476.18</v>
      </c>
      <c r="Y44" s="115">
        <f>[16]Hoja5!I17</f>
        <v>12.4</v>
      </c>
      <c r="Z44" s="115">
        <f>[17]Hoja5!I17</f>
        <v>53.77</v>
      </c>
      <c r="AA44" s="115">
        <f>[19]Hoja5!I17</f>
        <v>617.80999999999995</v>
      </c>
      <c r="AB44" s="115">
        <f>[20]Hoja5!I17</f>
        <v>48.45</v>
      </c>
      <c r="AC44" s="115">
        <f>[21]Hoja5!I17</f>
        <v>10</v>
      </c>
      <c r="AD44" s="115">
        <f>[22]Hoja5!I17</f>
        <v>34.31</v>
      </c>
      <c r="AE44" s="115">
        <f>[18]Hoja5!I17</f>
        <v>6.77</v>
      </c>
      <c r="AF44" s="115">
        <f>[23]Hoja5!I17</f>
        <v>0</v>
      </c>
      <c r="AG44" s="115">
        <f>[24]Hoja5!I17</f>
        <v>2.4</v>
      </c>
      <c r="AH44" s="115">
        <f t="shared" si="12"/>
        <v>2689.54</v>
      </c>
      <c r="AI44" s="115">
        <f>'Sectores autonomos'!E15</f>
        <v>2689.63</v>
      </c>
      <c r="AJ44" s="115">
        <f t="shared" si="13"/>
        <v>-9.0000000000145519E-2</v>
      </c>
    </row>
    <row r="45" spans="1:36">
      <c r="E45" s="455"/>
      <c r="L45" t="s">
        <v>184</v>
      </c>
      <c r="N45">
        <v>12</v>
      </c>
      <c r="O45" s="115">
        <f>[6]Hoja5!I18</f>
        <v>2195.4499999999998</v>
      </c>
      <c r="P45" s="115">
        <f>[7]Hoja5!I18</f>
        <v>16.309999999999999</v>
      </c>
      <c r="Q45" s="115">
        <f>[8]Hoja5!I18</f>
        <v>9</v>
      </c>
      <c r="R45" s="115">
        <f>[9]Hoja5!I18</f>
        <v>888.45</v>
      </c>
      <c r="S45" s="115">
        <f>[10]Hoja5!I18</f>
        <v>1106.81</v>
      </c>
      <c r="T45" s="115">
        <f>[11]Hoja5!I18</f>
        <v>6</v>
      </c>
      <c r="U45" s="115">
        <f>[13]Hoja5!I18</f>
        <v>13.9</v>
      </c>
      <c r="V45" s="115">
        <f>[12]Hoja5!I18</f>
        <v>15.72</v>
      </c>
      <c r="W45" s="115">
        <f>[14]Hoja5!I18</f>
        <v>917.22</v>
      </c>
      <c r="X45" s="115">
        <f>[15]Hoja5!I18</f>
        <v>1815.09</v>
      </c>
      <c r="Y45" s="115">
        <f>[16]Hoja5!I18</f>
        <v>11</v>
      </c>
      <c r="Z45" s="115">
        <f>[17]Hoja5!I18</f>
        <v>24.45</v>
      </c>
      <c r="AA45" s="115">
        <f>[19]Hoja5!I18</f>
        <v>621.5</v>
      </c>
      <c r="AB45" s="115">
        <f>[20]Hoja5!I18</f>
        <v>213.77</v>
      </c>
      <c r="AC45" s="115">
        <f>[21]Hoja5!I18</f>
        <v>11</v>
      </c>
      <c r="AD45" s="115">
        <f>[22]Hoja5!I18</f>
        <v>37</v>
      </c>
      <c r="AE45" s="115">
        <f>[18]Hoja5!I18</f>
        <v>4</v>
      </c>
      <c r="AF45" s="115">
        <f>[23]Hoja5!I18</f>
        <v>1</v>
      </c>
      <c r="AG45" s="115">
        <f>[24]Hoja5!I18</f>
        <v>1</v>
      </c>
      <c r="AH45" s="115">
        <f t="shared" si="12"/>
        <v>7908.670000000001</v>
      </c>
      <c r="AI45" s="115">
        <f>'Sectores autonomos'!E16</f>
        <v>7908.72</v>
      </c>
      <c r="AJ45" s="115">
        <f t="shared" si="13"/>
        <v>-4.9999999999272404E-2</v>
      </c>
    </row>
    <row r="46" spans="1:36">
      <c r="C46" s="455"/>
      <c r="N46">
        <v>13</v>
      </c>
      <c r="O46" s="115">
        <f>[6]Hoja5!I19</f>
        <v>2989.45</v>
      </c>
      <c r="P46" s="115">
        <f>[7]Hoja5!I19</f>
        <v>178.68</v>
      </c>
      <c r="Q46" s="115">
        <f>[8]Hoja5!I19</f>
        <v>125.63</v>
      </c>
      <c r="R46" s="115">
        <f>[9]Hoja5!I19</f>
        <v>1445.68</v>
      </c>
      <c r="S46" s="115">
        <f>[10]Hoja5!I19</f>
        <v>1620.5</v>
      </c>
      <c r="T46" s="115">
        <f>[11]Hoja5!I19</f>
        <v>84.22</v>
      </c>
      <c r="U46" s="115">
        <f>[13]Hoja5!I19</f>
        <v>193.27</v>
      </c>
      <c r="V46" s="115">
        <f>[12]Hoja5!I19</f>
        <v>158.72</v>
      </c>
      <c r="W46" s="115">
        <f>[14]Hoja5!I19</f>
        <v>6186.72</v>
      </c>
      <c r="X46" s="115">
        <f>[15]Hoja5!I19</f>
        <v>2444.9499999999998</v>
      </c>
      <c r="Y46" s="115">
        <f>[16]Hoja5!I19</f>
        <v>70.22</v>
      </c>
      <c r="Z46" s="115">
        <f>[17]Hoja5!I19</f>
        <v>283</v>
      </c>
      <c r="AA46" s="115">
        <f>[19]Hoja5!I19</f>
        <v>4085.13</v>
      </c>
      <c r="AB46" s="115">
        <f>[20]Hoja5!I19</f>
        <v>240.77</v>
      </c>
      <c r="AC46" s="115">
        <f>[21]Hoja5!I19</f>
        <v>81.31</v>
      </c>
      <c r="AD46" s="115">
        <f>[22]Hoja5!I19</f>
        <v>335.04</v>
      </c>
      <c r="AE46" s="115">
        <f>[18]Hoja5!I19</f>
        <v>33.54</v>
      </c>
      <c r="AF46" s="115">
        <f>[23]Hoja5!I19</f>
        <v>7.68</v>
      </c>
      <c r="AG46" s="115">
        <f>[24]Hoja5!I19</f>
        <v>25</v>
      </c>
      <c r="AH46" s="115">
        <f t="shared" si="12"/>
        <v>20589.510000000002</v>
      </c>
      <c r="AI46" s="115">
        <f>'Sectores autonomos'!E17</f>
        <v>20589.59</v>
      </c>
      <c r="AJ46" s="115">
        <f t="shared" si="13"/>
        <v>-7.9999999998108251E-2</v>
      </c>
    </row>
    <row r="47" spans="1:36">
      <c r="N47">
        <v>14</v>
      </c>
      <c r="O47" s="115">
        <f>[6]Hoja5!I20</f>
        <v>2713.27</v>
      </c>
      <c r="P47" s="115">
        <f>[7]Hoja5!I20</f>
        <v>261.68</v>
      </c>
      <c r="Q47" s="115">
        <f>[8]Hoja5!I20</f>
        <v>126.68</v>
      </c>
      <c r="R47" s="115">
        <f>[9]Hoja5!I20</f>
        <v>1929.86</v>
      </c>
      <c r="S47" s="115">
        <f>[10]Hoja5!I20</f>
        <v>1969.81</v>
      </c>
      <c r="T47" s="115">
        <f>[11]Hoja5!I20</f>
        <v>82.86</v>
      </c>
      <c r="U47" s="115">
        <f>[13]Hoja5!I20</f>
        <v>187.63</v>
      </c>
      <c r="V47" s="115">
        <f>[12]Hoja5!I20</f>
        <v>219.13</v>
      </c>
      <c r="W47" s="115">
        <f>[14]Hoja5!I20</f>
        <v>3762.81</v>
      </c>
      <c r="X47" s="115">
        <f>[15]Hoja5!I20</f>
        <v>2871.9</v>
      </c>
      <c r="Y47" s="115">
        <f>[16]Hoja5!I20</f>
        <v>44.45</v>
      </c>
      <c r="Z47" s="115">
        <f>[17]Hoja5!I20</f>
        <v>316.18</v>
      </c>
      <c r="AA47" s="115">
        <f>[19]Hoja5!I20</f>
        <v>3259.54</v>
      </c>
      <c r="AB47" s="115">
        <f>[20]Hoja5!I20</f>
        <v>390.18</v>
      </c>
      <c r="AC47" s="115">
        <f>[21]Hoja5!I20</f>
        <v>142.59</v>
      </c>
      <c r="AD47" s="115">
        <f>[22]Hoja5!I20</f>
        <v>329.18</v>
      </c>
      <c r="AE47" s="115">
        <f>[18]Hoja5!I20</f>
        <v>67.72</v>
      </c>
      <c r="AF47" s="115">
        <f>[23]Hoja5!I20</f>
        <v>4</v>
      </c>
      <c r="AG47" s="115">
        <f>[24]Hoja5!I20</f>
        <v>18</v>
      </c>
      <c r="AH47" s="115">
        <f t="shared" si="12"/>
        <v>18697.47</v>
      </c>
      <c r="AI47" s="115">
        <f>'Sectores autonomos'!E18</f>
        <v>18697.54</v>
      </c>
      <c r="AJ47" s="115">
        <f t="shared" si="13"/>
        <v>-6.9999999999708962E-2</v>
      </c>
    </row>
    <row r="48" spans="1:36">
      <c r="N48">
        <v>15</v>
      </c>
      <c r="O48" s="115">
        <f>[6]Hoja5!I21</f>
        <v>9.9</v>
      </c>
      <c r="P48" s="115">
        <f>[7]Hoja5!I21</f>
        <v>0</v>
      </c>
      <c r="Q48" s="115">
        <f>[8]Hoja5!I21</f>
        <v>1</v>
      </c>
      <c r="R48" s="115">
        <f>[9]Hoja5!I21</f>
        <v>7</v>
      </c>
      <c r="S48" s="115">
        <f>[10]Hoja5!I21</f>
        <v>12</v>
      </c>
      <c r="T48" s="115">
        <f>[11]Hoja5!I21</f>
        <v>0</v>
      </c>
      <c r="U48" s="115">
        <f>[13]Hoja5!I21</f>
        <v>2</v>
      </c>
      <c r="V48" s="115">
        <f>[12]Hoja5!I21</f>
        <v>0</v>
      </c>
      <c r="W48" s="115">
        <f>[14]Hoja5!I21</f>
        <v>24</v>
      </c>
      <c r="X48" s="115">
        <f>[15]Hoja5!I21</f>
        <v>13</v>
      </c>
      <c r="Y48" s="115">
        <f>[16]Hoja5!I21</f>
        <v>0</v>
      </c>
      <c r="Z48" s="115">
        <f>[17]Hoja5!I21</f>
        <v>0</v>
      </c>
      <c r="AA48" s="115">
        <f>[19]Hoja5!I21</f>
        <v>15</v>
      </c>
      <c r="AB48" s="115">
        <f>[20]Hoja5!I21</f>
        <v>2</v>
      </c>
      <c r="AC48" s="115">
        <f>[21]Hoja5!I21</f>
        <v>0</v>
      </c>
      <c r="AD48" s="115">
        <f>[22]Hoja5!I21</f>
        <v>1</v>
      </c>
      <c r="AE48" s="115">
        <f>[18]Hoja5!I21</f>
        <v>0</v>
      </c>
      <c r="AF48" s="115">
        <f>[23]Hoja5!I21</f>
        <v>0</v>
      </c>
      <c r="AG48" s="115">
        <f>[24]Hoja5!I21</f>
        <v>0</v>
      </c>
      <c r="AH48" s="115">
        <f t="shared" si="12"/>
        <v>86.9</v>
      </c>
      <c r="AI48" s="115">
        <f>'Sectores autonomos'!E19</f>
        <v>86.9</v>
      </c>
      <c r="AJ48" s="115">
        <f t="shared" si="13"/>
        <v>0</v>
      </c>
    </row>
    <row r="49" spans="2:36">
      <c r="N49">
        <v>16</v>
      </c>
      <c r="O49" s="115">
        <f>[6]Hoja5!I22</f>
        <v>1755.22</v>
      </c>
      <c r="P49" s="115">
        <f>[7]Hoja5!I22</f>
        <v>228.54</v>
      </c>
      <c r="Q49" s="115">
        <f>[8]Hoja5!I22</f>
        <v>171.9</v>
      </c>
      <c r="R49" s="115">
        <f>[9]Hoja5!I22</f>
        <v>461.18</v>
      </c>
      <c r="S49" s="115">
        <f>[10]Hoja5!I22</f>
        <v>774.63</v>
      </c>
      <c r="T49" s="115">
        <f>[11]Hoja5!I22</f>
        <v>138.09</v>
      </c>
      <c r="U49" s="115">
        <f>[13]Hoja5!I22</f>
        <v>260.13</v>
      </c>
      <c r="V49" s="115">
        <f>[12]Hoja5!I22</f>
        <v>206.86</v>
      </c>
      <c r="W49" s="115">
        <f>[14]Hoja5!I22</f>
        <v>2648.59</v>
      </c>
      <c r="X49" s="115">
        <f>[15]Hoja5!I22</f>
        <v>1281.3599999999999</v>
      </c>
      <c r="Y49" s="115">
        <f>[16]Hoja5!I22</f>
        <v>115</v>
      </c>
      <c r="Z49" s="115">
        <f>[17]Hoja5!I22</f>
        <v>401.54</v>
      </c>
      <c r="AA49" s="115">
        <f>[19]Hoja5!I22</f>
        <v>2434.6799999999998</v>
      </c>
      <c r="AB49" s="115">
        <f>[20]Hoja5!I22</f>
        <v>251.81</v>
      </c>
      <c r="AC49" s="115">
        <f>[21]Hoja5!I22</f>
        <v>108.4</v>
      </c>
      <c r="AD49" s="115">
        <f>[22]Hoja5!I22</f>
        <v>405.81</v>
      </c>
      <c r="AE49" s="115">
        <f>[18]Hoja5!I22</f>
        <v>65.95</v>
      </c>
      <c r="AF49" s="115">
        <f>[23]Hoja5!I22</f>
        <v>5</v>
      </c>
      <c r="AG49" s="115">
        <f>[24]Hoja5!I22</f>
        <v>22.27</v>
      </c>
      <c r="AH49" s="115">
        <f t="shared" si="12"/>
        <v>11736.960000000001</v>
      </c>
      <c r="AI49" s="115">
        <f>'Sectores autonomos'!E20</f>
        <v>11737.04</v>
      </c>
      <c r="AJ49" s="115">
        <f t="shared" si="13"/>
        <v>-7.999999999992724E-2</v>
      </c>
    </row>
    <row r="50" spans="2:36" s="395" customFormat="1">
      <c r="B50" s="41"/>
      <c r="D50" s="41"/>
      <c r="E50" s="41"/>
      <c r="F50" s="41"/>
      <c r="G50" s="42"/>
      <c r="H50" s="41"/>
      <c r="I50"/>
      <c r="J50"/>
      <c r="K50" s="41"/>
      <c r="N50">
        <v>17</v>
      </c>
      <c r="O50" s="115">
        <f>[6]Hoja5!I23</f>
        <v>1107.3599999999999</v>
      </c>
      <c r="P50" s="115">
        <f>[7]Hoja5!I23</f>
        <v>95.54</v>
      </c>
      <c r="Q50" s="115">
        <f>[8]Hoja5!I23</f>
        <v>40</v>
      </c>
      <c r="R50" s="115">
        <f>[9]Hoja5!I23</f>
        <v>470.63</v>
      </c>
      <c r="S50" s="115">
        <f>[10]Hoja5!I23</f>
        <v>821</v>
      </c>
      <c r="T50" s="115">
        <f>[11]Hoja5!I23</f>
        <v>42</v>
      </c>
      <c r="U50" s="115">
        <f>[13]Hoja5!I23</f>
        <v>107</v>
      </c>
      <c r="V50" s="115">
        <f>[12]Hoja5!I23</f>
        <v>100.45</v>
      </c>
      <c r="W50" s="115">
        <f>[14]Hoja5!I23</f>
        <v>1574</v>
      </c>
      <c r="X50" s="115">
        <f>[15]Hoja5!I23</f>
        <v>1047.72</v>
      </c>
      <c r="Y50" s="115">
        <f>[16]Hoja5!I23</f>
        <v>58.54</v>
      </c>
      <c r="Z50" s="115">
        <f>[17]Hoja5!I23</f>
        <v>155.27000000000001</v>
      </c>
      <c r="AA50" s="115">
        <f>[19]Hoja5!I23</f>
        <v>1346</v>
      </c>
      <c r="AB50" s="115">
        <f>[20]Hoja5!I23</f>
        <v>121.59</v>
      </c>
      <c r="AC50" s="115">
        <f>[21]Hoja5!I23</f>
        <v>37.81</v>
      </c>
      <c r="AD50" s="115">
        <f>[22]Hoja5!I23</f>
        <v>152.68</v>
      </c>
      <c r="AE50" s="115">
        <f>[18]Hoja5!I23</f>
        <v>11.27</v>
      </c>
      <c r="AF50" s="115">
        <f>[23]Hoja5!I23</f>
        <v>6</v>
      </c>
      <c r="AG50" s="115">
        <f>[24]Hoja5!I23</f>
        <v>7.95</v>
      </c>
      <c r="AH50" s="115">
        <f t="shared" si="12"/>
        <v>7302.8100000000013</v>
      </c>
      <c r="AI50" s="439">
        <f>'Sectores autonomos'!E21</f>
        <v>7302.86</v>
      </c>
      <c r="AJ50" s="115">
        <f t="shared" si="13"/>
        <v>-4.999999999836291E-2</v>
      </c>
    </row>
    <row r="51" spans="2:36">
      <c r="N51">
        <v>18</v>
      </c>
      <c r="O51" s="115">
        <f>[6]Hoja5!I24</f>
        <v>950.59</v>
      </c>
      <c r="P51" s="115">
        <f>[7]Hoja5!I24</f>
        <v>63.9</v>
      </c>
      <c r="Q51" s="115">
        <f>[8]Hoja5!I24</f>
        <v>43.45</v>
      </c>
      <c r="R51" s="115">
        <f>[9]Hoja5!I24</f>
        <v>553.54</v>
      </c>
      <c r="S51" s="115">
        <f>[10]Hoja5!I24</f>
        <v>985.86</v>
      </c>
      <c r="T51" s="115">
        <f>[11]Hoja5!I24</f>
        <v>30.86</v>
      </c>
      <c r="U51" s="115">
        <f>[13]Hoja5!I24</f>
        <v>60.95</v>
      </c>
      <c r="V51" s="115">
        <f>[12]Hoja5!I24</f>
        <v>64</v>
      </c>
      <c r="W51" s="115">
        <f>[14]Hoja5!I24</f>
        <v>1486.77</v>
      </c>
      <c r="X51" s="115">
        <f>[15]Hoja5!I24</f>
        <v>820.54</v>
      </c>
      <c r="Y51" s="115">
        <f>[16]Hoja5!I24</f>
        <v>31.72</v>
      </c>
      <c r="Z51" s="115">
        <f>[17]Hoja5!I24</f>
        <v>131</v>
      </c>
      <c r="AA51" s="115">
        <f>[19]Hoja5!I24</f>
        <v>985.36</v>
      </c>
      <c r="AB51" s="115">
        <f>[20]Hoja5!I24</f>
        <v>96.18</v>
      </c>
      <c r="AC51" s="115">
        <f>[21]Hoja5!I24</f>
        <v>33.04</v>
      </c>
      <c r="AD51" s="115">
        <f>[22]Hoja5!I24</f>
        <v>90.27</v>
      </c>
      <c r="AE51" s="115">
        <f>[18]Hoja5!I24</f>
        <v>22.72</v>
      </c>
      <c r="AF51" s="115">
        <f>[23]Hoja5!I24</f>
        <v>1</v>
      </c>
      <c r="AG51" s="115">
        <f>[24]Hoja5!I24</f>
        <v>4.63</v>
      </c>
      <c r="AH51" s="115">
        <f t="shared" si="12"/>
        <v>6456.380000000001</v>
      </c>
      <c r="AI51" s="429">
        <f>'Sectores autonomos'!E22</f>
        <v>6456.45</v>
      </c>
      <c r="AJ51" s="115">
        <f t="shared" si="13"/>
        <v>-6.9999999998799467E-2</v>
      </c>
    </row>
    <row r="52" spans="2:36">
      <c r="N52">
        <v>19</v>
      </c>
      <c r="O52" s="115">
        <f>[6]Hoja5!I25</f>
        <v>3309.13</v>
      </c>
      <c r="P52" s="115">
        <f>[7]Hoja5!I25</f>
        <v>518.5</v>
      </c>
      <c r="Q52" s="115">
        <f>[8]Hoja5!I25</f>
        <v>206.72</v>
      </c>
      <c r="R52" s="115">
        <f>[9]Hoja5!I25</f>
        <v>1440</v>
      </c>
      <c r="S52" s="115">
        <f>[10]Hoja5!I25</f>
        <v>2020.18</v>
      </c>
      <c r="T52" s="115">
        <f>[11]Hoja5!I25</f>
        <v>188.81</v>
      </c>
      <c r="U52" s="115">
        <f>[13]Hoja5!I25</f>
        <v>700.68</v>
      </c>
      <c r="V52" s="115">
        <f>[12]Hoja5!I25</f>
        <v>618.13</v>
      </c>
      <c r="W52" s="115">
        <f>[14]Hoja5!I25</f>
        <v>5215.18</v>
      </c>
      <c r="X52" s="115">
        <f>[15]Hoja5!I25</f>
        <v>3235.86</v>
      </c>
      <c r="Y52" s="115">
        <f>[16]Hoja5!I25</f>
        <v>215.09</v>
      </c>
      <c r="Z52" s="115">
        <f>[17]Hoja5!I25</f>
        <v>471.4</v>
      </c>
      <c r="AA52" s="115">
        <f>[19]Hoja5!I25</f>
        <v>4536.04</v>
      </c>
      <c r="AB52" s="115">
        <f>[20]Hoja5!I25</f>
        <v>594.54</v>
      </c>
      <c r="AC52" s="115">
        <f>[21]Hoja5!I25</f>
        <v>260.31</v>
      </c>
      <c r="AD52" s="115">
        <f>[22]Hoja5!I25</f>
        <v>786.54</v>
      </c>
      <c r="AE52" s="115">
        <f>[18]Hoja5!I25</f>
        <v>161.18</v>
      </c>
      <c r="AF52" s="115">
        <f>[23]Hoja5!I25</f>
        <v>30.22</v>
      </c>
      <c r="AG52" s="115">
        <f>[24]Hoja5!I25</f>
        <v>42</v>
      </c>
      <c r="AH52" s="115">
        <f t="shared" si="12"/>
        <v>24550.510000000006</v>
      </c>
      <c r="AI52" s="429">
        <f>'Sectores autonomos'!E23</f>
        <v>24550.59</v>
      </c>
      <c r="AJ52" s="115">
        <f t="shared" si="13"/>
        <v>-7.9999999994470272E-2</v>
      </c>
    </row>
    <row r="53" spans="2:36">
      <c r="N53">
        <v>20</v>
      </c>
      <c r="O53" s="115">
        <f>[6]Hoja5!I26</f>
        <v>14.68</v>
      </c>
      <c r="P53" s="115">
        <f>[7]Hoja5!I26</f>
        <v>0</v>
      </c>
      <c r="Q53" s="115">
        <f>[8]Hoja5!I26</f>
        <v>0</v>
      </c>
      <c r="R53" s="115">
        <f>[9]Hoja5!I26</f>
        <v>2</v>
      </c>
      <c r="S53" s="115">
        <f>[10]Hoja5!I26</f>
        <v>3.9</v>
      </c>
      <c r="T53" s="115">
        <f>[11]Hoja5!I26</f>
        <v>0</v>
      </c>
      <c r="U53" s="115">
        <f>[13]Hoja5!I26</f>
        <v>8</v>
      </c>
      <c r="V53" s="115">
        <f>[12]Hoja5!I26</f>
        <v>1</v>
      </c>
      <c r="W53" s="115">
        <f>[14]Hoja5!I26</f>
        <v>16</v>
      </c>
      <c r="X53" s="115">
        <f>[15]Hoja5!I26</f>
        <v>6</v>
      </c>
      <c r="Y53" s="115">
        <f>[16]Hoja5!I26</f>
        <v>0</v>
      </c>
      <c r="Z53" s="115">
        <f>[17]Hoja5!I26</f>
        <v>1</v>
      </c>
      <c r="AA53" s="115">
        <f>[19]Hoja5!I26</f>
        <v>7</v>
      </c>
      <c r="AB53" s="115">
        <f>[20]Hoja5!I26</f>
        <v>4</v>
      </c>
      <c r="AC53" s="115">
        <f>[21]Hoja5!I26</f>
        <v>1</v>
      </c>
      <c r="AD53" s="115">
        <f>[22]Hoja5!I26</f>
        <v>2</v>
      </c>
      <c r="AE53" s="115">
        <f>[18]Hoja5!I26</f>
        <v>0</v>
      </c>
      <c r="AF53" s="115">
        <f>[23]Hoja5!I26</f>
        <v>0</v>
      </c>
      <c r="AG53" s="115">
        <f>[24]Hoja5!I26</f>
        <v>0</v>
      </c>
      <c r="AH53" s="115">
        <f t="shared" si="12"/>
        <v>66.58</v>
      </c>
      <c r="AI53" s="429">
        <f>'Sectores autonomos'!E24</f>
        <v>66.59</v>
      </c>
      <c r="AJ53" s="115">
        <f t="shared" si="13"/>
        <v>-1.0000000000005116E-2</v>
      </c>
    </row>
    <row r="54" spans="2:36">
      <c r="N54">
        <v>21</v>
      </c>
      <c r="O54" s="115">
        <f>[6]Hoja5!I27</f>
        <v>6</v>
      </c>
      <c r="P54" s="115">
        <f>[7]Hoja5!I27</f>
        <v>0</v>
      </c>
      <c r="Q54" s="115">
        <f>[8]Hoja5!I27</f>
        <v>0</v>
      </c>
      <c r="R54" s="115">
        <f>[9]Hoja5!I27</f>
        <v>5</v>
      </c>
      <c r="S54" s="115">
        <f>[10]Hoja5!I27</f>
        <v>2</v>
      </c>
      <c r="T54" s="115">
        <f>[11]Hoja5!I27</f>
        <v>1</v>
      </c>
      <c r="U54" s="115">
        <f>[13]Hoja5!I27</f>
        <v>2</v>
      </c>
      <c r="V54" s="115">
        <f>[12]Hoja5!I27</f>
        <v>0</v>
      </c>
      <c r="W54" s="115">
        <f>[14]Hoja5!I27</f>
        <v>10.86</v>
      </c>
      <c r="X54" s="115">
        <f>[15]Hoja5!I27</f>
        <v>1.0900000000000001</v>
      </c>
      <c r="Y54" s="115">
        <f>[16]Hoja5!I27</f>
        <v>0</v>
      </c>
      <c r="Z54" s="115">
        <f>[17]Hoja5!I27</f>
        <v>0</v>
      </c>
      <c r="AA54" s="115">
        <f>[19]Hoja5!I27</f>
        <v>5.95</v>
      </c>
      <c r="AB54" s="115">
        <f>[20]Hoja5!I27</f>
        <v>1</v>
      </c>
      <c r="AC54" s="115">
        <f>[21]Hoja5!I27</f>
        <v>0</v>
      </c>
      <c r="AD54" s="115">
        <f>[22]Hoja5!I27</f>
        <v>2</v>
      </c>
      <c r="AE54" s="115">
        <f>[18]Hoja5!I27</f>
        <v>0</v>
      </c>
      <c r="AF54" s="115">
        <f>[23]Hoja5!I27</f>
        <v>0</v>
      </c>
      <c r="AG54" s="115">
        <f>[24]Hoja5!I27</f>
        <v>0</v>
      </c>
      <c r="AH54" s="115">
        <f t="shared" si="12"/>
        <v>36.9</v>
      </c>
      <c r="AI54" s="429">
        <f>'Sectores autonomos'!E25</f>
        <v>36.9</v>
      </c>
      <c r="AJ54" s="115">
        <f t="shared" si="13"/>
        <v>0</v>
      </c>
    </row>
    <row r="55" spans="2:36">
      <c r="N55">
        <v>22</v>
      </c>
      <c r="O55" s="115">
        <f>[6]Hoja5!I28</f>
        <v>0</v>
      </c>
      <c r="P55" s="115">
        <f>[7]Hoja5!I28</f>
        <v>0</v>
      </c>
      <c r="Q55" s="115">
        <f>[8]Hoja5!I28</f>
        <v>0</v>
      </c>
      <c r="R55" s="115">
        <f>[9]Hoja5!I28</f>
        <v>0</v>
      </c>
      <c r="S55" s="115">
        <f>[10]Hoja5!I28</f>
        <v>0</v>
      </c>
      <c r="T55" s="115">
        <f>[11]Hoja5!I28</f>
        <v>0</v>
      </c>
      <c r="U55" s="115">
        <f>[13]Hoja5!I28</f>
        <v>0</v>
      </c>
      <c r="V55" s="115">
        <f>[12]Hoja5!I28</f>
        <v>0</v>
      </c>
      <c r="W55" s="115">
        <f>[14]Hoja5!I28</f>
        <v>0</v>
      </c>
      <c r="X55" s="115">
        <f>[15]Hoja5!I28</f>
        <v>0</v>
      </c>
      <c r="Y55" s="115">
        <f>[16]Hoja5!I28</f>
        <v>0</v>
      </c>
      <c r="Z55" s="115">
        <f>[17]Hoja5!I28</f>
        <v>0</v>
      </c>
      <c r="AA55" s="115">
        <f>[19]Hoja5!I28</f>
        <v>0</v>
      </c>
      <c r="AB55" s="115">
        <f>[20]Hoja5!I28</f>
        <v>0</v>
      </c>
      <c r="AC55" s="115">
        <f>[21]Hoja5!I28</f>
        <v>0</v>
      </c>
      <c r="AD55" s="115">
        <f>[22]Hoja5!I28</f>
        <v>0</v>
      </c>
      <c r="AE55" s="115">
        <f>[18]Hoja5!I28</f>
        <v>0</v>
      </c>
      <c r="AF55" s="115">
        <f>[23]Hoja5!I28</f>
        <v>0</v>
      </c>
      <c r="AG55" s="115">
        <f>[24]Hoja5!I28</f>
        <v>0</v>
      </c>
      <c r="AH55" s="115">
        <f t="shared" si="12"/>
        <v>0</v>
      </c>
      <c r="AI55" s="429"/>
      <c r="AJ55" s="115"/>
    </row>
    <row r="56" spans="2:36">
      <c r="N56">
        <v>23</v>
      </c>
      <c r="O56" s="115">
        <f>[6]Hoja5!I29</f>
        <v>0</v>
      </c>
      <c r="P56" s="115">
        <f>[7]Hoja5!I29</f>
        <v>0</v>
      </c>
      <c r="Q56" s="115">
        <f>[8]Hoja5!I29</f>
        <v>0</v>
      </c>
      <c r="R56" s="115">
        <f>[9]Hoja5!I29</f>
        <v>0</v>
      </c>
      <c r="S56" s="115">
        <f>[10]Hoja5!I29</f>
        <v>0</v>
      </c>
      <c r="T56" s="115">
        <f>[11]Hoja5!I29</f>
        <v>0</v>
      </c>
      <c r="U56" s="115">
        <f>[13]Hoja5!I29</f>
        <v>0</v>
      </c>
      <c r="V56" s="115">
        <f>[12]Hoja5!I29</f>
        <v>0</v>
      </c>
      <c r="W56" s="115">
        <f>[14]Hoja5!I29</f>
        <v>0</v>
      </c>
      <c r="X56" s="115">
        <f>[15]Hoja5!I29</f>
        <v>0</v>
      </c>
      <c r="Y56" s="115">
        <f>[16]Hoja5!I29</f>
        <v>0</v>
      </c>
      <c r="Z56" s="115">
        <f>[17]Hoja5!I29</f>
        <v>0</v>
      </c>
      <c r="AA56" s="115">
        <f>[19]Hoja5!I29</f>
        <v>0</v>
      </c>
      <c r="AB56" s="115">
        <f>[20]Hoja5!I29</f>
        <v>0</v>
      </c>
      <c r="AC56" s="115">
        <f>[21]Hoja5!I29</f>
        <v>0</v>
      </c>
      <c r="AD56" s="115">
        <f>[22]Hoja5!I29</f>
        <v>0</v>
      </c>
      <c r="AE56" s="115">
        <f>[18]Hoja5!I29</f>
        <v>0</v>
      </c>
      <c r="AF56" s="115">
        <f>[23]Hoja5!I29</f>
        <v>0</v>
      </c>
      <c r="AG56" s="115">
        <f>[24]Hoja5!I29</f>
        <v>0</v>
      </c>
      <c r="AH56" s="115">
        <f t="shared" si="12"/>
        <v>0</v>
      </c>
      <c r="AI56" s="429"/>
      <c r="AJ56" s="115"/>
    </row>
    <row r="57" spans="2:36">
      <c r="N57">
        <v>24</v>
      </c>
      <c r="O57" s="115">
        <f>[6]Hoja5!I30</f>
        <v>48013.120000000003</v>
      </c>
      <c r="P57" s="115">
        <f>[7]Hoja5!I30</f>
        <v>8802.09</v>
      </c>
      <c r="Q57" s="115">
        <f>[8]Hoja5!I30</f>
        <v>2841.18</v>
      </c>
      <c r="R57" s="115">
        <f>[9]Hoja5!I30</f>
        <v>20570.45</v>
      </c>
      <c r="S57" s="115">
        <f>[10]Hoja5!I30</f>
        <v>25302.760000000002</v>
      </c>
      <c r="T57" s="115">
        <f>[11]Hoja5!I30</f>
        <v>2201.58</v>
      </c>
      <c r="U57" s="115">
        <f>[13]Hoja5!I30</f>
        <v>7484.04</v>
      </c>
      <c r="V57" s="115">
        <f>[12]Hoja5!I30</f>
        <v>8403.0299999999988</v>
      </c>
      <c r="W57" s="115">
        <f>[14]Hoja5!I30</f>
        <v>77383.899999999994</v>
      </c>
      <c r="X57" s="115">
        <f>[15]Hoja5!I30</f>
        <v>49922.720000000001</v>
      </c>
      <c r="Y57" s="115">
        <f>[16]Hoja5!I30</f>
        <v>2344.44</v>
      </c>
      <c r="Z57" s="115">
        <f>[17]Hoja5!I30</f>
        <v>6978.67</v>
      </c>
      <c r="AA57" s="115">
        <f>[19]Hoja5!I30</f>
        <v>58862</v>
      </c>
      <c r="AB57" s="115">
        <f>[20]Hoja5!I30</f>
        <v>8630.3499999999985</v>
      </c>
      <c r="AC57" s="115">
        <f>[21]Hoja5!I30</f>
        <v>4568.17</v>
      </c>
      <c r="AD57" s="115">
        <f>[22]Hoja5!I30</f>
        <v>11725.4</v>
      </c>
      <c r="AE57" s="115">
        <f>[18]Hoja5!I30</f>
        <v>2136.81</v>
      </c>
      <c r="AF57" s="115">
        <f>[23]Hoja5!I30</f>
        <v>340.5</v>
      </c>
      <c r="AG57" s="115">
        <f>[24]Hoja5!I30</f>
        <v>1072.22</v>
      </c>
      <c r="AH57" s="115">
        <f>SUM(AH34:AH55)</f>
        <v>347582.24000000005</v>
      </c>
      <c r="AI57" s="429">
        <f>'Sectores autonomos'!E26</f>
        <v>347583.58</v>
      </c>
      <c r="AJ57" s="115">
        <f>AH55-AI57</f>
        <v>-347583.58</v>
      </c>
    </row>
    <row r="58" spans="2:36">
      <c r="N58">
        <v>25</v>
      </c>
      <c r="O58" s="115">
        <f>SUM(O34:O56)</f>
        <v>48013.039999999994</v>
      </c>
      <c r="P58" s="115">
        <f t="shared" ref="P58:AH58" si="14">SUM(P34:P56)</f>
        <v>8802.010000000002</v>
      </c>
      <c r="Q58" s="115">
        <f t="shared" si="14"/>
        <v>2841.1099999999992</v>
      </c>
      <c r="R58" s="115">
        <f t="shared" si="14"/>
        <v>20570.390000000003</v>
      </c>
      <c r="S58" s="115">
        <f t="shared" si="14"/>
        <v>25302.700000000008</v>
      </c>
      <c r="T58" s="115">
        <f t="shared" si="14"/>
        <v>2201.5299999999997</v>
      </c>
      <c r="U58" s="115">
        <f t="shared" si="14"/>
        <v>7483.9800000000014</v>
      </c>
      <c r="V58" s="115">
        <f t="shared" si="14"/>
        <v>8402.9600000000009</v>
      </c>
      <c r="W58" s="115">
        <f t="shared" si="14"/>
        <v>77383.810000000012</v>
      </c>
      <c r="X58" s="115">
        <f t="shared" si="14"/>
        <v>49922.649999999994</v>
      </c>
      <c r="Y58" s="115">
        <f t="shared" si="14"/>
        <v>2344.3700000000003</v>
      </c>
      <c r="Z58" s="115">
        <f t="shared" si="14"/>
        <v>6978.6100000000006</v>
      </c>
      <c r="AA58" s="115">
        <f t="shared" si="14"/>
        <v>58861.929999999993</v>
      </c>
      <c r="AB58" s="115">
        <f t="shared" si="14"/>
        <v>8630.3000000000029</v>
      </c>
      <c r="AC58" s="115">
        <f t="shared" si="14"/>
        <v>4568.1100000000006</v>
      </c>
      <c r="AD58" s="115">
        <f t="shared" si="14"/>
        <v>11725.34</v>
      </c>
      <c r="AE58" s="115">
        <f t="shared" si="14"/>
        <v>2136.75</v>
      </c>
      <c r="AF58" s="115">
        <f t="shared" si="14"/>
        <v>340.47</v>
      </c>
      <c r="AG58" s="115">
        <f t="shared" si="14"/>
        <v>1072.18</v>
      </c>
      <c r="AH58" s="115">
        <f t="shared" si="14"/>
        <v>347582.24000000005</v>
      </c>
      <c r="AI58" s="115"/>
      <c r="AJ58" s="115"/>
    </row>
    <row r="59" spans="2:36">
      <c r="O59" s="449">
        <f>O58-O57</f>
        <v>-8.0000000009022187E-2</v>
      </c>
      <c r="P59" s="449">
        <f t="shared" ref="P59:AH59" si="15">P58-P57</f>
        <v>-7.9999999998108251E-2</v>
      </c>
      <c r="Q59" s="449">
        <f t="shared" si="15"/>
        <v>-7.0000000000618456E-2</v>
      </c>
      <c r="R59" s="449">
        <f t="shared" si="15"/>
        <v>-5.9999999997671694E-2</v>
      </c>
      <c r="S59" s="449">
        <f t="shared" si="15"/>
        <v>-5.9999999994033715E-2</v>
      </c>
      <c r="T59" s="449">
        <f t="shared" si="15"/>
        <v>-5.0000000000181899E-2</v>
      </c>
      <c r="U59" s="449">
        <f t="shared" si="15"/>
        <v>-5.9999999998581188E-2</v>
      </c>
      <c r="V59" s="449">
        <f t="shared" si="15"/>
        <v>-6.9999999997889972E-2</v>
      </c>
      <c r="W59" s="449">
        <f t="shared" si="15"/>
        <v>-8.9999999981955625E-2</v>
      </c>
      <c r="X59" s="449">
        <f t="shared" si="15"/>
        <v>-7.0000000006984919E-2</v>
      </c>
      <c r="Y59" s="449">
        <f t="shared" si="15"/>
        <v>-6.9999999999708962E-2</v>
      </c>
      <c r="Z59" s="449">
        <f t="shared" si="15"/>
        <v>-5.9999999999490683E-2</v>
      </c>
      <c r="AA59" s="449">
        <f t="shared" si="15"/>
        <v>-7.0000000006984919E-2</v>
      </c>
      <c r="AB59" s="449">
        <f t="shared" si="15"/>
        <v>-4.9999999995634425E-2</v>
      </c>
      <c r="AC59" s="449">
        <f t="shared" si="15"/>
        <v>-5.9999999999490683E-2</v>
      </c>
      <c r="AD59" s="449">
        <f t="shared" si="15"/>
        <v>-5.9999999999490683E-2</v>
      </c>
      <c r="AE59" s="449">
        <f t="shared" si="15"/>
        <v>-5.999999999994543E-2</v>
      </c>
      <c r="AF59" s="449">
        <f t="shared" si="15"/>
        <v>-2.9999999999972715E-2</v>
      </c>
      <c r="AG59" s="449">
        <f t="shared" si="15"/>
        <v>-3.999999999996362E-2</v>
      </c>
      <c r="AH59" s="449">
        <f t="shared" si="15"/>
        <v>0</v>
      </c>
      <c r="AI59" s="115"/>
      <c r="AJ59" s="115"/>
    </row>
    <row r="61" spans="2:36">
      <c r="N61" s="115"/>
      <c r="AH61"/>
    </row>
    <row r="62" spans="2:36">
      <c r="N62" s="115"/>
      <c r="AH62"/>
    </row>
    <row r="72" spans="1:47" s="41" customFormat="1">
      <c r="A72"/>
      <c r="C72" s="42"/>
      <c r="D72" s="451"/>
      <c r="G72" s="42"/>
      <c r="I72"/>
      <c r="J72"/>
      <c r="L72"/>
      <c r="M72"/>
      <c r="N72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134" spans="1:47" s="115" customFormat="1" ht="13.5" thickBot="1">
      <c r="A134"/>
      <c r="B134" s="41"/>
      <c r="C134" s="42"/>
      <c r="D134" s="41"/>
      <c r="E134" s="41"/>
      <c r="F134" s="41"/>
      <c r="G134" s="42"/>
      <c r="H134" s="41"/>
      <c r="I134"/>
      <c r="J134"/>
      <c r="K134" s="41"/>
      <c r="L134"/>
      <c r="M134"/>
      <c r="N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1:47" s="115" customFormat="1" ht="13.5" thickTop="1">
      <c r="A135"/>
      <c r="B135" s="41"/>
      <c r="C135" s="42"/>
      <c r="D135" s="41"/>
      <c r="E135" s="41"/>
      <c r="F135" s="41"/>
      <c r="G135" s="42"/>
      <c r="H135" s="41"/>
      <c r="I135"/>
      <c r="J135"/>
      <c r="K135" s="41"/>
      <c r="L135"/>
      <c r="M135"/>
      <c r="N135"/>
      <c r="R135" s="456">
        <v>3290.4300000000003</v>
      </c>
      <c r="S135" s="456">
        <v>942.82</v>
      </c>
      <c r="T135" s="456">
        <v>1</v>
      </c>
      <c r="U135" s="456">
        <v>4208.7300000000005</v>
      </c>
      <c r="V135" s="456">
        <v>3131.21</v>
      </c>
      <c r="W135" s="456">
        <v>0</v>
      </c>
      <c r="X135" s="456">
        <v>7499.17</v>
      </c>
      <c r="Y135" s="456">
        <v>4074.04</v>
      </c>
      <c r="Z135" s="456">
        <v>1</v>
      </c>
      <c r="AA135" s="457">
        <v>11574.210000000001</v>
      </c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1:47" s="115" customFormat="1">
      <c r="A136"/>
      <c r="B136" s="41"/>
      <c r="C136" s="42"/>
      <c r="D136" s="41"/>
      <c r="E136" s="41"/>
      <c r="F136" s="41"/>
      <c r="G136" s="42"/>
      <c r="H136" s="41"/>
      <c r="I136"/>
      <c r="J136"/>
      <c r="K136" s="41"/>
      <c r="L136"/>
      <c r="M136"/>
      <c r="N136"/>
      <c r="R136" s="458">
        <v>4445.6500000000005</v>
      </c>
      <c r="S136" s="458">
        <v>1810.82</v>
      </c>
      <c r="T136" s="458">
        <v>0</v>
      </c>
      <c r="U136" s="458">
        <v>5086.08</v>
      </c>
      <c r="V136" s="458">
        <v>5372.86</v>
      </c>
      <c r="W136" s="458">
        <v>0</v>
      </c>
      <c r="X136" s="458">
        <v>9531.73</v>
      </c>
      <c r="Y136" s="458">
        <v>7183.6900000000005</v>
      </c>
      <c r="Z136" s="458">
        <v>0</v>
      </c>
      <c r="AA136" s="46">
        <v>16715.43</v>
      </c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1:47" s="115" customFormat="1">
      <c r="A137"/>
      <c r="B137" s="41"/>
      <c r="C137" s="42"/>
      <c r="D137" s="41"/>
      <c r="E137" s="41"/>
      <c r="F137" s="41"/>
      <c r="G137" s="42"/>
      <c r="H137" s="41"/>
      <c r="I137"/>
      <c r="J137"/>
      <c r="K137" s="41"/>
      <c r="L137"/>
      <c r="M137"/>
      <c r="N137"/>
      <c r="R137" s="458">
        <v>4879.3</v>
      </c>
      <c r="S137" s="458">
        <v>2022.65</v>
      </c>
      <c r="T137" s="458">
        <v>0</v>
      </c>
      <c r="U137" s="458">
        <v>8230.26</v>
      </c>
      <c r="V137" s="458">
        <v>7605.17</v>
      </c>
      <c r="W137" s="458">
        <v>0</v>
      </c>
      <c r="X137" s="458">
        <v>13109.56</v>
      </c>
      <c r="Y137" s="458">
        <v>9627.82</v>
      </c>
      <c r="Z137" s="458">
        <v>0</v>
      </c>
      <c r="AA137" s="46">
        <v>22737.39</v>
      </c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1:47" s="115" customFormat="1">
      <c r="A138"/>
      <c r="B138" s="41"/>
      <c r="C138" s="42"/>
      <c r="D138" s="41"/>
      <c r="E138" s="41"/>
      <c r="F138" s="41"/>
      <c r="G138" s="42"/>
      <c r="H138" s="41"/>
      <c r="I138"/>
      <c r="J138"/>
      <c r="K138" s="41"/>
      <c r="L138"/>
      <c r="M138"/>
      <c r="N138"/>
      <c r="R138" s="458">
        <v>12615.39</v>
      </c>
      <c r="S138" s="458">
        <v>4776.3</v>
      </c>
      <c r="T138" s="458">
        <v>1</v>
      </c>
      <c r="U138" s="458">
        <v>17525.080000000002</v>
      </c>
      <c r="V138" s="458">
        <v>16109.26</v>
      </c>
      <c r="W138" s="458">
        <v>0</v>
      </c>
      <c r="X138" s="458">
        <v>30140.47</v>
      </c>
      <c r="Y138" s="458">
        <v>20885.560000000001</v>
      </c>
      <c r="Z138" s="458">
        <v>1</v>
      </c>
      <c r="AA138" s="46">
        <v>51027.040000000001</v>
      </c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1:47" s="115" customFormat="1">
      <c r="A139"/>
      <c r="B139" s="41"/>
      <c r="C139" s="42"/>
      <c r="D139" s="41"/>
      <c r="E139" s="41"/>
      <c r="F139" s="41"/>
      <c r="G139" s="42"/>
      <c r="H139" s="41"/>
      <c r="I139"/>
      <c r="J139"/>
      <c r="K139" s="41"/>
      <c r="L139"/>
      <c r="M139"/>
      <c r="N139"/>
      <c r="R139" s="458">
        <v>40540.69</v>
      </c>
      <c r="S139" s="458">
        <v>28609.600000000002</v>
      </c>
      <c r="T139" s="458">
        <v>0</v>
      </c>
      <c r="U139" s="458">
        <v>120829.69</v>
      </c>
      <c r="V139" s="458">
        <v>98855.39</v>
      </c>
      <c r="W139" s="458">
        <v>2</v>
      </c>
      <c r="X139" s="458">
        <v>161370.39000000001</v>
      </c>
      <c r="Y139" s="458">
        <v>127465</v>
      </c>
      <c r="Z139" s="458">
        <v>2</v>
      </c>
      <c r="AA139" s="46">
        <v>288837.39</v>
      </c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1:47" s="115" customFormat="1">
      <c r="A140"/>
      <c r="B140" s="41"/>
      <c r="C140" s="42"/>
      <c r="D140" s="41"/>
      <c r="E140" s="41"/>
      <c r="F140" s="41"/>
      <c r="G140" s="42"/>
      <c r="H140" s="41"/>
      <c r="I140"/>
      <c r="J140"/>
      <c r="K140" s="41"/>
      <c r="L140"/>
      <c r="M140"/>
      <c r="N140"/>
      <c r="R140" s="458">
        <v>8151</v>
      </c>
      <c r="S140" s="458">
        <v>5281.21</v>
      </c>
      <c r="T140" s="458">
        <v>0</v>
      </c>
      <c r="U140" s="458">
        <v>20584.3</v>
      </c>
      <c r="V140" s="458">
        <v>11492</v>
      </c>
      <c r="W140" s="458">
        <v>0</v>
      </c>
      <c r="X140" s="458">
        <v>28735.3</v>
      </c>
      <c r="Y140" s="458">
        <v>16773.21</v>
      </c>
      <c r="Z140" s="458">
        <v>0</v>
      </c>
      <c r="AA140" s="46">
        <v>45508.520000000004</v>
      </c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1:47" s="115" customFormat="1">
      <c r="A141"/>
      <c r="B141" s="41"/>
      <c r="C141" s="42"/>
      <c r="D141" s="41"/>
      <c r="E141" s="41"/>
      <c r="F141" s="41"/>
      <c r="G141" s="42"/>
      <c r="H141" s="41"/>
      <c r="I141"/>
      <c r="J141"/>
      <c r="K141" s="41"/>
      <c r="L141"/>
      <c r="M141"/>
      <c r="N141"/>
      <c r="R141" s="458">
        <v>7188.56</v>
      </c>
      <c r="S141" s="458">
        <v>4651.3</v>
      </c>
      <c r="T141" s="458">
        <v>0</v>
      </c>
      <c r="U141" s="458">
        <v>10595.82</v>
      </c>
      <c r="V141" s="458">
        <v>5049.6000000000004</v>
      </c>
      <c r="W141" s="458">
        <v>0</v>
      </c>
      <c r="X141" s="458">
        <v>17784.39</v>
      </c>
      <c r="Y141" s="458">
        <v>9700.91</v>
      </c>
      <c r="Z141" s="458">
        <v>0</v>
      </c>
      <c r="AA141" s="46">
        <v>27485.3</v>
      </c>
      <c r="AI141"/>
      <c r="AJ141"/>
      <c r="AK141"/>
      <c r="AL141"/>
      <c r="AM141"/>
      <c r="AN141"/>
      <c r="AO141"/>
      <c r="AP141"/>
      <c r="AQ141"/>
      <c r="AR141"/>
      <c r="AS141"/>
      <c r="AT141"/>
      <c r="AU141"/>
    </row>
    <row r="142" spans="1:47" s="115" customFormat="1">
      <c r="A142"/>
      <c r="B142" s="41"/>
      <c r="C142" s="42"/>
      <c r="D142" s="41"/>
      <c r="E142" s="41"/>
      <c r="F142" s="41"/>
      <c r="G142" s="42"/>
      <c r="H142" s="41"/>
      <c r="I142"/>
      <c r="J142"/>
      <c r="K142" s="41"/>
      <c r="L142"/>
      <c r="M142"/>
      <c r="N142"/>
      <c r="R142" s="458">
        <v>9007.7800000000007</v>
      </c>
      <c r="S142" s="458">
        <v>5932.04</v>
      </c>
      <c r="T142" s="458">
        <v>0</v>
      </c>
      <c r="U142" s="458">
        <v>15878.390000000001</v>
      </c>
      <c r="V142" s="458">
        <v>8211.65</v>
      </c>
      <c r="W142" s="458">
        <v>0</v>
      </c>
      <c r="X142" s="458">
        <v>24886.170000000002</v>
      </c>
      <c r="Y142" s="458">
        <v>14143.69</v>
      </c>
      <c r="Z142" s="458">
        <v>0</v>
      </c>
      <c r="AA142" s="46">
        <v>39029.86</v>
      </c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1:47" s="115" customFormat="1">
      <c r="A143"/>
      <c r="B143" s="41"/>
      <c r="C143" s="42"/>
      <c r="D143" s="41"/>
      <c r="E143" s="41"/>
      <c r="F143" s="41"/>
      <c r="G143" s="42"/>
      <c r="H143" s="41"/>
      <c r="I143"/>
      <c r="J143"/>
      <c r="K143" s="41"/>
      <c r="L143"/>
      <c r="M143"/>
      <c r="N143"/>
      <c r="R143" s="458">
        <v>64888.04</v>
      </c>
      <c r="S143" s="458">
        <v>44474.17</v>
      </c>
      <c r="T143" s="458">
        <v>0</v>
      </c>
      <c r="U143" s="458">
        <v>167888.21</v>
      </c>
      <c r="V143" s="458">
        <v>123608.65000000001</v>
      </c>
      <c r="W143" s="458">
        <v>2</v>
      </c>
      <c r="X143" s="458">
        <v>232776.26</v>
      </c>
      <c r="Y143" s="458">
        <v>168082.82</v>
      </c>
      <c r="Z143" s="458">
        <v>2</v>
      </c>
      <c r="AA143" s="46">
        <v>400861.08</v>
      </c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1:47" s="115" customFormat="1">
      <c r="A144"/>
      <c r="B144" s="41"/>
      <c r="C144" s="42"/>
      <c r="D144" s="41"/>
      <c r="E144" s="41"/>
      <c r="F144" s="41"/>
      <c r="G144" s="42"/>
      <c r="H144" s="41"/>
      <c r="I144"/>
      <c r="J144"/>
      <c r="K144" s="41"/>
      <c r="L144"/>
      <c r="M144"/>
      <c r="N144"/>
      <c r="R144" s="458">
        <v>3101.3</v>
      </c>
      <c r="S144" s="458">
        <v>1297.08</v>
      </c>
      <c r="T144" s="458">
        <v>0</v>
      </c>
      <c r="U144" s="458">
        <v>4382.91</v>
      </c>
      <c r="V144" s="458">
        <v>4968.8599999999997</v>
      </c>
      <c r="W144" s="458">
        <v>0</v>
      </c>
      <c r="X144" s="458">
        <v>7484.21</v>
      </c>
      <c r="Y144" s="458">
        <v>6265.95</v>
      </c>
      <c r="Z144" s="458">
        <v>0</v>
      </c>
      <c r="AA144" s="46">
        <v>13750.17</v>
      </c>
      <c r="AI144"/>
      <c r="AJ144"/>
      <c r="AK144"/>
      <c r="AL144"/>
      <c r="AM144"/>
      <c r="AN144"/>
      <c r="AO144"/>
      <c r="AP144"/>
      <c r="AQ144"/>
      <c r="AR144"/>
      <c r="AS144"/>
      <c r="AT144"/>
      <c r="AU144"/>
    </row>
    <row r="145" spans="1:47" s="115" customFormat="1">
      <c r="A145"/>
      <c r="B145" s="41"/>
      <c r="C145" s="42"/>
      <c r="D145" s="41"/>
      <c r="E145" s="41"/>
      <c r="F145" s="41"/>
      <c r="G145" s="42"/>
      <c r="H145" s="41"/>
      <c r="I145"/>
      <c r="J145"/>
      <c r="K145" s="41"/>
      <c r="L145"/>
      <c r="M145"/>
      <c r="N145"/>
      <c r="R145" s="458">
        <v>1573.39</v>
      </c>
      <c r="S145" s="458">
        <v>556.82000000000005</v>
      </c>
      <c r="T145" s="458">
        <v>0</v>
      </c>
      <c r="U145" s="458">
        <v>2057.04</v>
      </c>
      <c r="V145" s="458">
        <v>1551.39</v>
      </c>
      <c r="W145" s="458">
        <v>0</v>
      </c>
      <c r="X145" s="458">
        <v>3630.4300000000003</v>
      </c>
      <c r="Y145" s="458">
        <v>2108.21</v>
      </c>
      <c r="Z145" s="458">
        <v>0</v>
      </c>
      <c r="AA145" s="46">
        <v>5738.6500000000005</v>
      </c>
      <c r="AI145"/>
      <c r="AJ145"/>
      <c r="AK145"/>
      <c r="AL145"/>
      <c r="AM145"/>
      <c r="AN145"/>
      <c r="AO145"/>
      <c r="AP145"/>
      <c r="AQ145"/>
      <c r="AR145"/>
      <c r="AS145"/>
      <c r="AT145"/>
      <c r="AU145"/>
    </row>
    <row r="146" spans="1:47" s="115" customFormat="1">
      <c r="A146"/>
      <c r="B146" s="41"/>
      <c r="C146" s="42"/>
      <c r="D146" s="41"/>
      <c r="E146" s="41"/>
      <c r="F146" s="41"/>
      <c r="G146" s="42"/>
      <c r="H146" s="41"/>
      <c r="I146"/>
      <c r="J146"/>
      <c r="K146" s="41"/>
      <c r="L146"/>
      <c r="M146"/>
      <c r="N146"/>
      <c r="R146" s="458">
        <v>1798</v>
      </c>
      <c r="S146" s="458">
        <v>822.17000000000007</v>
      </c>
      <c r="T146" s="458">
        <v>0</v>
      </c>
      <c r="U146" s="458">
        <v>862.21</v>
      </c>
      <c r="V146" s="458">
        <v>1158.47</v>
      </c>
      <c r="W146" s="458">
        <v>0</v>
      </c>
      <c r="X146" s="458">
        <v>2660.21</v>
      </c>
      <c r="Y146" s="458">
        <v>1980.65</v>
      </c>
      <c r="Z146" s="458">
        <v>0</v>
      </c>
      <c r="AA146" s="46">
        <v>4640.8599999999997</v>
      </c>
      <c r="AI146"/>
      <c r="AJ146"/>
      <c r="AK146"/>
      <c r="AL146"/>
      <c r="AM146"/>
      <c r="AN146"/>
      <c r="AO146"/>
      <c r="AP146"/>
      <c r="AQ146"/>
      <c r="AR146"/>
      <c r="AS146"/>
      <c r="AT146"/>
      <c r="AU146"/>
    </row>
    <row r="147" spans="1:47" s="115" customFormat="1">
      <c r="A147"/>
      <c r="B147" s="41"/>
      <c r="C147" s="42"/>
      <c r="D147" s="41"/>
      <c r="E147" s="41"/>
      <c r="F147" s="41"/>
      <c r="G147" s="42"/>
      <c r="H147" s="41"/>
      <c r="I147"/>
      <c r="J147"/>
      <c r="K147" s="41"/>
      <c r="L147"/>
      <c r="M147"/>
      <c r="N147"/>
      <c r="R147" s="458">
        <v>5166.04</v>
      </c>
      <c r="S147" s="458">
        <v>1727.6000000000001</v>
      </c>
      <c r="T147" s="458">
        <v>0</v>
      </c>
      <c r="U147" s="458">
        <v>4051.6000000000004</v>
      </c>
      <c r="V147" s="458">
        <v>3728.78</v>
      </c>
      <c r="W147" s="458">
        <v>0</v>
      </c>
      <c r="X147" s="458">
        <v>9217.64</v>
      </c>
      <c r="Y147" s="458">
        <v>5456.39</v>
      </c>
      <c r="Z147" s="458">
        <v>0</v>
      </c>
      <c r="AA147" s="46">
        <v>14674.029999999999</v>
      </c>
      <c r="AI147"/>
      <c r="AJ147"/>
      <c r="AK147"/>
      <c r="AL147"/>
      <c r="AM147"/>
      <c r="AN147"/>
      <c r="AO147"/>
      <c r="AP147"/>
      <c r="AQ147"/>
      <c r="AR147"/>
      <c r="AS147"/>
      <c r="AT147"/>
      <c r="AU147"/>
    </row>
    <row r="148" spans="1:47" s="115" customFormat="1">
      <c r="A148"/>
      <c r="B148" s="41"/>
      <c r="C148" s="42"/>
      <c r="D148" s="41"/>
      <c r="E148" s="41"/>
      <c r="F148" s="41"/>
      <c r="G148" s="42"/>
      <c r="H148" s="41"/>
      <c r="I148"/>
      <c r="J148"/>
      <c r="K148" s="41"/>
      <c r="L148"/>
      <c r="M148"/>
      <c r="N148"/>
      <c r="R148" s="458">
        <v>11638.73</v>
      </c>
      <c r="S148" s="458">
        <v>4403.6900000000005</v>
      </c>
      <c r="T148" s="458">
        <v>0</v>
      </c>
      <c r="U148" s="458">
        <v>11353.78</v>
      </c>
      <c r="V148" s="458">
        <v>11407.52</v>
      </c>
      <c r="W148" s="458">
        <v>0</v>
      </c>
      <c r="X148" s="458">
        <v>22992.52</v>
      </c>
      <c r="Y148" s="458">
        <v>15811.210000000001</v>
      </c>
      <c r="Z148" s="458">
        <v>0</v>
      </c>
      <c r="AA148" s="46">
        <v>38803.730000000003</v>
      </c>
      <c r="AI148"/>
      <c r="AJ148"/>
      <c r="AK148"/>
      <c r="AL148"/>
      <c r="AM148"/>
      <c r="AN148"/>
      <c r="AO148"/>
      <c r="AP148"/>
      <c r="AQ148"/>
      <c r="AR148"/>
      <c r="AS148"/>
      <c r="AT148"/>
      <c r="AU148"/>
    </row>
    <row r="149" spans="1:47" s="115" customFormat="1">
      <c r="A149"/>
      <c r="B149" s="41"/>
      <c r="C149" s="42"/>
      <c r="D149" s="41"/>
      <c r="E149" s="41"/>
      <c r="F149" s="41"/>
      <c r="G149" s="42"/>
      <c r="H149" s="41"/>
      <c r="I149"/>
      <c r="J149"/>
      <c r="K149" s="41"/>
      <c r="L149"/>
      <c r="M149"/>
      <c r="N149"/>
      <c r="R149" s="458">
        <v>9162.17</v>
      </c>
      <c r="S149" s="458">
        <v>8398.2100000000009</v>
      </c>
      <c r="T149" s="458">
        <v>0</v>
      </c>
      <c r="U149" s="458">
        <v>21205.600000000002</v>
      </c>
      <c r="V149" s="458">
        <v>9557.0400000000009</v>
      </c>
      <c r="W149" s="458">
        <v>0</v>
      </c>
      <c r="X149" s="458">
        <v>30367.78</v>
      </c>
      <c r="Y149" s="458">
        <v>17955.260000000002</v>
      </c>
      <c r="Z149" s="458">
        <v>0</v>
      </c>
      <c r="AA149" s="46">
        <v>48323.040000000001</v>
      </c>
      <c r="AI149"/>
      <c r="AJ149"/>
      <c r="AK149"/>
      <c r="AL149"/>
      <c r="AM149"/>
      <c r="AN149"/>
      <c r="AO149"/>
      <c r="AP149"/>
      <c r="AQ149"/>
      <c r="AR149"/>
      <c r="AS149"/>
      <c r="AT149"/>
      <c r="AU149"/>
    </row>
    <row r="150" spans="1:47" s="115" customFormat="1">
      <c r="A150"/>
      <c r="B150" s="41"/>
      <c r="C150" s="42"/>
      <c r="D150" s="41"/>
      <c r="E150" s="41"/>
      <c r="F150" s="41"/>
      <c r="G150" s="42"/>
      <c r="H150" s="41"/>
      <c r="I150"/>
      <c r="J150"/>
      <c r="K150" s="41"/>
      <c r="L150"/>
      <c r="M150"/>
      <c r="N150"/>
      <c r="R150" s="458">
        <v>2239.34</v>
      </c>
      <c r="S150" s="458">
        <v>1593.73</v>
      </c>
      <c r="T150" s="458">
        <v>0</v>
      </c>
      <c r="U150" s="458">
        <v>3594.04</v>
      </c>
      <c r="V150" s="458">
        <v>3548.08</v>
      </c>
      <c r="W150" s="458">
        <v>0</v>
      </c>
      <c r="X150" s="458">
        <v>5833.39</v>
      </c>
      <c r="Y150" s="458">
        <v>5141.82</v>
      </c>
      <c r="Z150" s="458">
        <v>0</v>
      </c>
      <c r="AA150" s="46">
        <v>10975.210000000001</v>
      </c>
      <c r="AI150"/>
      <c r="AJ150"/>
      <c r="AK150"/>
      <c r="AL150"/>
      <c r="AM150"/>
      <c r="AN150"/>
      <c r="AO150"/>
      <c r="AP150"/>
      <c r="AQ150"/>
      <c r="AR150"/>
      <c r="AS150"/>
      <c r="AT150"/>
      <c r="AU150"/>
    </row>
    <row r="151" spans="1:47" s="115" customFormat="1">
      <c r="A151"/>
      <c r="B151" s="41"/>
      <c r="C151" s="42"/>
      <c r="D151" s="41"/>
      <c r="E151" s="41"/>
      <c r="F151" s="41"/>
      <c r="G151" s="42"/>
      <c r="H151" s="41"/>
      <c r="I151"/>
      <c r="J151"/>
      <c r="K151" s="41"/>
      <c r="L151"/>
      <c r="M151"/>
      <c r="N151"/>
      <c r="R151" s="458">
        <v>5062.7300000000005</v>
      </c>
      <c r="S151" s="458">
        <v>1920.08</v>
      </c>
      <c r="T151" s="458">
        <v>0</v>
      </c>
      <c r="U151" s="458">
        <v>2688</v>
      </c>
      <c r="V151" s="458">
        <v>2386.73</v>
      </c>
      <c r="W151" s="458">
        <v>0</v>
      </c>
      <c r="X151" s="458">
        <v>7750.7300000000005</v>
      </c>
      <c r="Y151" s="458">
        <v>4306.82</v>
      </c>
      <c r="Z151" s="458">
        <v>0</v>
      </c>
      <c r="AA151" s="46">
        <v>12057.56</v>
      </c>
      <c r="AI151"/>
      <c r="AJ151"/>
      <c r="AK151"/>
      <c r="AL151"/>
      <c r="AM151"/>
      <c r="AN151"/>
      <c r="AO151"/>
      <c r="AP151"/>
      <c r="AQ151"/>
      <c r="AR151"/>
      <c r="AS151"/>
      <c r="AT151"/>
      <c r="AU151"/>
    </row>
    <row r="152" spans="1:47" s="115" customFormat="1">
      <c r="A152"/>
      <c r="B152" s="41"/>
      <c r="C152" s="42"/>
      <c r="D152" s="41"/>
      <c r="E152" s="41"/>
      <c r="F152" s="41"/>
      <c r="G152" s="42"/>
      <c r="H152" s="41"/>
      <c r="I152"/>
      <c r="J152"/>
      <c r="K152" s="41"/>
      <c r="L152"/>
      <c r="M152"/>
      <c r="N152"/>
      <c r="R152" s="458">
        <v>4158</v>
      </c>
      <c r="S152" s="458">
        <v>2831.86</v>
      </c>
      <c r="T152" s="458">
        <v>0</v>
      </c>
      <c r="U152" s="458">
        <v>6803.34</v>
      </c>
      <c r="V152" s="458">
        <v>5316</v>
      </c>
      <c r="W152" s="458">
        <v>0</v>
      </c>
      <c r="X152" s="458">
        <v>10961.34</v>
      </c>
      <c r="Y152" s="458">
        <v>8147.8600000000006</v>
      </c>
      <c r="Z152" s="458">
        <v>0</v>
      </c>
      <c r="AA152" s="46">
        <v>19109.21</v>
      </c>
      <c r="AI152"/>
      <c r="AJ152"/>
      <c r="AK152"/>
      <c r="AL152"/>
      <c r="AM152"/>
      <c r="AN152"/>
      <c r="AO152"/>
      <c r="AP152"/>
      <c r="AQ152"/>
      <c r="AR152"/>
      <c r="AS152"/>
      <c r="AT152"/>
      <c r="AU152"/>
    </row>
    <row r="153" spans="1:47" s="115" customFormat="1">
      <c r="A153"/>
      <c r="B153" s="41"/>
      <c r="C153" s="42"/>
      <c r="D153" s="41"/>
      <c r="E153" s="41"/>
      <c r="F153" s="41"/>
      <c r="G153" s="42"/>
      <c r="H153" s="41"/>
      <c r="I153"/>
      <c r="J153"/>
      <c r="K153" s="41"/>
      <c r="L153"/>
      <c r="M153"/>
      <c r="N153"/>
      <c r="R153" s="458">
        <v>6934.43</v>
      </c>
      <c r="S153" s="458">
        <v>17638.82</v>
      </c>
      <c r="T153" s="458">
        <v>0</v>
      </c>
      <c r="U153" s="458">
        <v>5642.26</v>
      </c>
      <c r="V153" s="458">
        <v>4406.04</v>
      </c>
      <c r="W153" s="458">
        <v>0</v>
      </c>
      <c r="X153" s="458">
        <v>12576.69</v>
      </c>
      <c r="Y153" s="458">
        <v>22044.86</v>
      </c>
      <c r="Z153" s="458">
        <v>0</v>
      </c>
      <c r="AA153" s="46">
        <v>34621.56</v>
      </c>
      <c r="AI153"/>
      <c r="AJ153"/>
      <c r="AK153"/>
      <c r="AL153"/>
      <c r="AM153"/>
      <c r="AN153"/>
      <c r="AO153"/>
      <c r="AP153"/>
      <c r="AQ153"/>
      <c r="AR153"/>
      <c r="AS153"/>
      <c r="AT153"/>
      <c r="AU153"/>
    </row>
    <row r="154" spans="1:47" s="115" customFormat="1">
      <c r="A154"/>
      <c r="B154" s="41"/>
      <c r="C154" s="42"/>
      <c r="D154" s="41"/>
      <c r="E154" s="41"/>
      <c r="F154" s="41"/>
      <c r="G154" s="42"/>
      <c r="H154" s="41"/>
      <c r="I154"/>
      <c r="J154"/>
      <c r="K154" s="41"/>
      <c r="L154"/>
      <c r="M154"/>
      <c r="N154"/>
      <c r="R154" s="458">
        <v>2528.3000000000002</v>
      </c>
      <c r="S154" s="458">
        <v>981.26</v>
      </c>
      <c r="T154" s="458">
        <v>0</v>
      </c>
      <c r="U154" s="458">
        <v>4688.6500000000005</v>
      </c>
      <c r="V154" s="458">
        <v>1971.21</v>
      </c>
      <c r="W154" s="458">
        <v>0</v>
      </c>
      <c r="X154" s="458">
        <v>7216.95</v>
      </c>
      <c r="Y154" s="458">
        <v>2952.4700000000003</v>
      </c>
      <c r="Z154" s="458">
        <v>0</v>
      </c>
      <c r="AA154" s="46">
        <v>10169.43</v>
      </c>
      <c r="AI154"/>
      <c r="AJ154"/>
      <c r="AK154"/>
      <c r="AL154"/>
      <c r="AM154"/>
      <c r="AN154"/>
      <c r="AO154"/>
      <c r="AP154"/>
      <c r="AQ154"/>
      <c r="AR154"/>
      <c r="AS154"/>
      <c r="AT154"/>
      <c r="AU154"/>
    </row>
    <row r="155" spans="1:47" s="115" customFormat="1">
      <c r="A155"/>
      <c r="B155" s="41"/>
      <c r="C155" s="42"/>
      <c r="D155" s="41"/>
      <c r="E155" s="41"/>
      <c r="F155" s="41"/>
      <c r="G155" s="42"/>
      <c r="H155" s="41"/>
      <c r="I155"/>
      <c r="J155"/>
      <c r="K155" s="41"/>
      <c r="L155"/>
      <c r="M155"/>
      <c r="N155"/>
      <c r="R155" s="458">
        <v>14662.95</v>
      </c>
      <c r="S155" s="458">
        <v>11850.86</v>
      </c>
      <c r="T155" s="458">
        <v>0</v>
      </c>
      <c r="U155" s="458">
        <v>15528.210000000001</v>
      </c>
      <c r="V155" s="458">
        <v>15642.300000000001</v>
      </c>
      <c r="W155" s="458">
        <v>0</v>
      </c>
      <c r="X155" s="458">
        <v>30191.170000000002</v>
      </c>
      <c r="Y155" s="458">
        <v>27493.170000000002</v>
      </c>
      <c r="Z155" s="458">
        <v>0</v>
      </c>
      <c r="AA155" s="46">
        <v>57684.340000000004</v>
      </c>
      <c r="AI155"/>
      <c r="AJ155"/>
      <c r="AK155"/>
      <c r="AL155"/>
      <c r="AM155"/>
      <c r="AN155"/>
      <c r="AO155"/>
      <c r="AP155"/>
      <c r="AQ155"/>
      <c r="AR155"/>
      <c r="AS155"/>
      <c r="AT155"/>
      <c r="AU155"/>
    </row>
    <row r="156" spans="1:47" s="115" customFormat="1">
      <c r="A156"/>
      <c r="B156" s="41"/>
      <c r="C156" s="42"/>
      <c r="D156" s="41"/>
      <c r="E156" s="41"/>
      <c r="F156" s="41"/>
      <c r="G156" s="42"/>
      <c r="H156" s="41"/>
      <c r="I156"/>
      <c r="J156"/>
      <c r="K156" s="41"/>
      <c r="L156"/>
      <c r="M156"/>
      <c r="N156"/>
      <c r="R156" s="458">
        <v>6570.39</v>
      </c>
      <c r="S156" s="458">
        <v>4234.78</v>
      </c>
      <c r="T156" s="458">
        <v>0</v>
      </c>
      <c r="U156" s="458">
        <v>9024</v>
      </c>
      <c r="V156" s="458">
        <v>10604.34</v>
      </c>
      <c r="W156" s="458">
        <v>3</v>
      </c>
      <c r="X156" s="458">
        <v>15594.39</v>
      </c>
      <c r="Y156" s="458">
        <v>14839.130000000001</v>
      </c>
      <c r="Z156" s="458">
        <v>3</v>
      </c>
      <c r="AA156" s="46">
        <v>30436.52</v>
      </c>
      <c r="AI156"/>
      <c r="AJ156"/>
      <c r="AK156"/>
      <c r="AL156"/>
      <c r="AM156"/>
      <c r="AN156"/>
      <c r="AO156"/>
      <c r="AP156"/>
      <c r="AQ156"/>
      <c r="AR156"/>
      <c r="AS156"/>
      <c r="AT156"/>
      <c r="AU156"/>
    </row>
    <row r="157" spans="1:47" s="115" customFormat="1">
      <c r="A157"/>
      <c r="B157" s="41"/>
      <c r="C157" s="42"/>
      <c r="D157" s="41"/>
      <c r="E157" s="41"/>
      <c r="F157" s="41"/>
      <c r="G157" s="42"/>
      <c r="H157" s="41"/>
      <c r="I157"/>
      <c r="J157"/>
      <c r="K157" s="41"/>
      <c r="L157"/>
      <c r="M157"/>
      <c r="N157"/>
      <c r="R157" s="458">
        <v>51318.340000000004</v>
      </c>
      <c r="S157" s="458">
        <v>49449.65</v>
      </c>
      <c r="T157" s="458">
        <v>0</v>
      </c>
      <c r="U157" s="458">
        <v>69174.13</v>
      </c>
      <c r="V157" s="458">
        <v>53431.78</v>
      </c>
      <c r="W157" s="458">
        <v>3</v>
      </c>
      <c r="X157" s="458">
        <v>120492.47</v>
      </c>
      <c r="Y157" s="458">
        <v>102881.43000000001</v>
      </c>
      <c r="Z157" s="458">
        <v>3</v>
      </c>
      <c r="AA157" s="46">
        <v>223376.91</v>
      </c>
      <c r="AI157"/>
      <c r="AJ157"/>
      <c r="AK157"/>
      <c r="AL157"/>
      <c r="AM157"/>
      <c r="AN157"/>
      <c r="AO157"/>
      <c r="AP157"/>
      <c r="AQ157"/>
      <c r="AR157"/>
      <c r="AS157"/>
      <c r="AT157"/>
      <c r="AU157"/>
    </row>
    <row r="158" spans="1:47" s="115" customFormat="1">
      <c r="A158"/>
      <c r="B158" s="41"/>
      <c r="C158" s="42"/>
      <c r="D158" s="41"/>
      <c r="E158" s="41"/>
      <c r="F158" s="41"/>
      <c r="G158" s="42"/>
      <c r="H158" s="41"/>
      <c r="I158"/>
      <c r="J158"/>
      <c r="K158" s="41"/>
      <c r="L158"/>
      <c r="M158"/>
      <c r="N158"/>
      <c r="R158" s="458">
        <v>3820.13</v>
      </c>
      <c r="S158" s="458">
        <v>1966.04</v>
      </c>
      <c r="T158" s="458">
        <v>0</v>
      </c>
      <c r="U158" s="458">
        <v>4772.13</v>
      </c>
      <c r="V158" s="458">
        <v>4941.6500000000005</v>
      </c>
      <c r="W158" s="458">
        <v>0</v>
      </c>
      <c r="X158" s="458">
        <v>8592.26</v>
      </c>
      <c r="Y158" s="458">
        <v>6907.6900000000005</v>
      </c>
      <c r="Z158" s="458">
        <v>0</v>
      </c>
      <c r="AA158" s="46">
        <v>15499.95</v>
      </c>
      <c r="AI158"/>
      <c r="AJ158"/>
      <c r="AK158"/>
      <c r="AL158"/>
      <c r="AM158"/>
      <c r="AN158"/>
      <c r="AO158"/>
      <c r="AP158"/>
      <c r="AQ158"/>
      <c r="AR158"/>
      <c r="AS158"/>
      <c r="AT158"/>
      <c r="AU158"/>
    </row>
    <row r="159" spans="1:47" s="115" customFormat="1">
      <c r="A159"/>
      <c r="B159" s="41"/>
      <c r="C159" s="42"/>
      <c r="D159" s="41"/>
      <c r="E159" s="41"/>
      <c r="F159" s="41"/>
      <c r="G159" s="42"/>
      <c r="H159" s="41"/>
      <c r="I159"/>
      <c r="J159"/>
      <c r="K159" s="41"/>
      <c r="L159"/>
      <c r="M159"/>
      <c r="N159"/>
      <c r="R159" s="458">
        <v>2330.8200000000002</v>
      </c>
      <c r="S159" s="458">
        <v>1236.69</v>
      </c>
      <c r="T159" s="458">
        <v>0</v>
      </c>
      <c r="U159" s="458">
        <v>3990.69</v>
      </c>
      <c r="V159" s="458">
        <v>4481.26</v>
      </c>
      <c r="W159" s="458">
        <v>0</v>
      </c>
      <c r="X159" s="458">
        <v>6321.52</v>
      </c>
      <c r="Y159" s="458">
        <v>5717.95</v>
      </c>
      <c r="Z159" s="458">
        <v>0</v>
      </c>
      <c r="AA159" s="46">
        <v>12039.47</v>
      </c>
      <c r="AI159"/>
      <c r="AJ159"/>
      <c r="AK159"/>
      <c r="AL159"/>
      <c r="AM159"/>
      <c r="AN159"/>
      <c r="AO159"/>
      <c r="AP159"/>
      <c r="AQ159"/>
      <c r="AR159"/>
      <c r="AS159"/>
      <c r="AT159"/>
      <c r="AU159"/>
    </row>
    <row r="160" spans="1:47" s="115" customFormat="1">
      <c r="A160"/>
      <c r="B160" s="41"/>
      <c r="C160" s="42"/>
      <c r="D160" s="41"/>
      <c r="E160" s="41"/>
      <c r="F160" s="41"/>
      <c r="G160" s="42"/>
      <c r="H160" s="41"/>
      <c r="I160"/>
      <c r="J160"/>
      <c r="K160" s="41"/>
      <c r="L160"/>
      <c r="M160"/>
      <c r="N160"/>
      <c r="R160" s="458">
        <v>4565.8599999999997</v>
      </c>
      <c r="S160" s="458">
        <v>2780.86</v>
      </c>
      <c r="T160" s="458">
        <v>0</v>
      </c>
      <c r="U160" s="458">
        <v>5432.52</v>
      </c>
      <c r="V160" s="458">
        <v>3364.04</v>
      </c>
      <c r="W160" s="458">
        <v>0</v>
      </c>
      <c r="X160" s="458">
        <v>9998.39</v>
      </c>
      <c r="Y160" s="458">
        <v>6144.91</v>
      </c>
      <c r="Z160" s="458">
        <v>0</v>
      </c>
      <c r="AA160" s="46">
        <v>16143.300000000001</v>
      </c>
      <c r="AI160"/>
      <c r="AJ160"/>
      <c r="AK160"/>
      <c r="AL160"/>
      <c r="AM160"/>
      <c r="AN160"/>
      <c r="AO160"/>
      <c r="AP160"/>
      <c r="AQ160"/>
      <c r="AR160"/>
      <c r="AS160"/>
      <c r="AT160"/>
      <c r="AU160"/>
    </row>
    <row r="161" spans="1:47" s="115" customFormat="1">
      <c r="A161"/>
      <c r="B161" s="41"/>
      <c r="C161" s="42"/>
      <c r="D161" s="41"/>
      <c r="E161" s="41"/>
      <c r="F161" s="41"/>
      <c r="G161" s="42"/>
      <c r="H161" s="41"/>
      <c r="I161"/>
      <c r="J161"/>
      <c r="K161" s="41"/>
      <c r="L161"/>
      <c r="M161"/>
      <c r="N161"/>
      <c r="R161" s="458">
        <v>8359.56</v>
      </c>
      <c r="S161" s="458">
        <v>5359.78</v>
      </c>
      <c r="T161" s="458">
        <v>0</v>
      </c>
      <c r="U161" s="458">
        <v>48744.520000000004</v>
      </c>
      <c r="V161" s="458">
        <v>24829.47</v>
      </c>
      <c r="W161" s="458">
        <v>0</v>
      </c>
      <c r="X161" s="458">
        <v>57104.08</v>
      </c>
      <c r="Y161" s="458">
        <v>30189.260000000002</v>
      </c>
      <c r="Z161" s="458">
        <v>0</v>
      </c>
      <c r="AA161" s="46">
        <v>87293.34</v>
      </c>
      <c r="AI161"/>
      <c r="AJ161"/>
      <c r="AK161"/>
      <c r="AL161"/>
      <c r="AM161"/>
      <c r="AN161"/>
      <c r="AO161"/>
      <c r="AP161"/>
      <c r="AQ161"/>
      <c r="AR161"/>
      <c r="AS161"/>
      <c r="AT161"/>
      <c r="AU161"/>
    </row>
    <row r="162" spans="1:47" s="115" customFormat="1">
      <c r="A162"/>
      <c r="B162" s="41"/>
      <c r="C162" s="42"/>
      <c r="D162" s="41"/>
      <c r="E162" s="41"/>
      <c r="F162" s="41"/>
      <c r="G162" s="42"/>
      <c r="H162" s="41"/>
      <c r="I162"/>
      <c r="J162"/>
      <c r="K162" s="41"/>
      <c r="L162"/>
      <c r="M162"/>
      <c r="N162"/>
      <c r="R162" s="458">
        <v>17185.34</v>
      </c>
      <c r="S162" s="458">
        <v>13717.65</v>
      </c>
      <c r="T162" s="458">
        <v>1</v>
      </c>
      <c r="U162" s="458">
        <v>24260.600000000002</v>
      </c>
      <c r="V162" s="458">
        <v>18152.21</v>
      </c>
      <c r="W162" s="458">
        <v>0</v>
      </c>
      <c r="X162" s="458">
        <v>41445.950000000004</v>
      </c>
      <c r="Y162" s="458">
        <v>31869.86</v>
      </c>
      <c r="Z162" s="458">
        <v>1</v>
      </c>
      <c r="AA162" s="46">
        <v>73316.820000000007</v>
      </c>
      <c r="AI162"/>
      <c r="AJ162"/>
      <c r="AK162"/>
      <c r="AL162"/>
      <c r="AM162"/>
      <c r="AN162"/>
      <c r="AO162"/>
      <c r="AP162"/>
      <c r="AQ162"/>
      <c r="AR162"/>
      <c r="AS162"/>
      <c r="AT162"/>
      <c r="AU162"/>
    </row>
    <row r="163" spans="1:47" s="115" customFormat="1">
      <c r="A163"/>
      <c r="B163" s="41"/>
      <c r="C163" s="42"/>
      <c r="D163" s="41"/>
      <c r="E163" s="41"/>
      <c r="F163" s="41"/>
      <c r="G163" s="42"/>
      <c r="H163" s="41"/>
      <c r="I163"/>
      <c r="J163"/>
      <c r="K163" s="41"/>
      <c r="L163"/>
      <c r="M163"/>
      <c r="N163"/>
      <c r="R163" s="458">
        <v>10277.08</v>
      </c>
      <c r="S163" s="458">
        <v>7725.56</v>
      </c>
      <c r="T163" s="458">
        <v>0</v>
      </c>
      <c r="U163" s="458">
        <v>6993.21</v>
      </c>
      <c r="V163" s="458">
        <v>3954.6</v>
      </c>
      <c r="W163" s="458">
        <v>0</v>
      </c>
      <c r="X163" s="458">
        <v>17270.3</v>
      </c>
      <c r="Y163" s="458">
        <v>11680.17</v>
      </c>
      <c r="Z163" s="458">
        <v>0</v>
      </c>
      <c r="AA163" s="46">
        <v>28950.47</v>
      </c>
      <c r="AI163"/>
      <c r="AJ163"/>
      <c r="AK163"/>
      <c r="AL163"/>
      <c r="AM163"/>
      <c r="AN163"/>
      <c r="AO163"/>
      <c r="AP163"/>
      <c r="AQ163"/>
      <c r="AR163"/>
      <c r="AS163"/>
      <c r="AT163"/>
      <c r="AU163"/>
    </row>
    <row r="164" spans="1:47" s="115" customFormat="1">
      <c r="A164"/>
      <c r="B164" s="41"/>
      <c r="C164" s="42"/>
      <c r="D164" s="41"/>
      <c r="E164" s="41"/>
      <c r="F164" s="41"/>
      <c r="G164" s="42"/>
      <c r="H164" s="41"/>
      <c r="I164"/>
      <c r="J164"/>
      <c r="K164" s="41"/>
      <c r="L164"/>
      <c r="M164"/>
      <c r="N164"/>
      <c r="R164" s="458">
        <v>26946.170000000002</v>
      </c>
      <c r="S164" s="458">
        <v>15718.300000000001</v>
      </c>
      <c r="T164" s="458">
        <v>0</v>
      </c>
      <c r="U164" s="458">
        <v>31602.21</v>
      </c>
      <c r="V164" s="458">
        <v>22337.08</v>
      </c>
      <c r="W164" s="458">
        <v>0</v>
      </c>
      <c r="X164" s="458">
        <v>58548.39</v>
      </c>
      <c r="Y164" s="458">
        <v>38055.39</v>
      </c>
      <c r="Z164" s="458">
        <v>0</v>
      </c>
      <c r="AA164" s="46">
        <v>96603.78</v>
      </c>
      <c r="AI164"/>
      <c r="AJ164"/>
      <c r="AK164"/>
      <c r="AL164"/>
      <c r="AM164"/>
      <c r="AN164"/>
      <c r="AO164"/>
      <c r="AP164"/>
      <c r="AQ164"/>
      <c r="AR164"/>
      <c r="AS164"/>
      <c r="AT164"/>
      <c r="AU164"/>
    </row>
    <row r="165" spans="1:47" s="115" customFormat="1">
      <c r="A165"/>
      <c r="B165" s="41"/>
      <c r="C165" s="42"/>
      <c r="D165" s="41"/>
      <c r="E165" s="41"/>
      <c r="F165" s="41"/>
      <c r="G165" s="42"/>
      <c r="H165" s="41"/>
      <c r="I165"/>
      <c r="J165"/>
      <c r="K165" s="41"/>
      <c r="L165"/>
      <c r="M165"/>
      <c r="N165"/>
      <c r="R165" s="458">
        <v>54408.6</v>
      </c>
      <c r="S165" s="458">
        <v>37161.520000000004</v>
      </c>
      <c r="T165" s="458">
        <v>1</v>
      </c>
      <c r="U165" s="458">
        <v>62856.04</v>
      </c>
      <c r="V165" s="458">
        <v>44443.91</v>
      </c>
      <c r="W165" s="458">
        <v>0</v>
      </c>
      <c r="X165" s="458">
        <v>117264.65000000001</v>
      </c>
      <c r="Y165" s="458">
        <v>81605.430000000008</v>
      </c>
      <c r="Z165" s="458">
        <v>1</v>
      </c>
      <c r="AA165" s="46">
        <v>198871.08000000002</v>
      </c>
      <c r="AI165"/>
      <c r="AJ165"/>
      <c r="AK165"/>
      <c r="AL165"/>
      <c r="AM165"/>
      <c r="AN165"/>
      <c r="AO165"/>
      <c r="AP165"/>
      <c r="AQ165"/>
      <c r="AR165"/>
      <c r="AS165"/>
      <c r="AT165"/>
      <c r="AU165"/>
    </row>
    <row r="166" spans="1:47" s="115" customFormat="1">
      <c r="A166"/>
      <c r="B166" s="41"/>
      <c r="C166" s="42"/>
      <c r="D166" s="41"/>
      <c r="E166" s="41"/>
      <c r="F166" s="41"/>
      <c r="G166" s="42"/>
      <c r="H166" s="41"/>
      <c r="I166"/>
      <c r="J166"/>
      <c r="K166" s="41"/>
      <c r="L166"/>
      <c r="M166"/>
      <c r="N166"/>
      <c r="R166" s="458">
        <v>3164.4300000000003</v>
      </c>
      <c r="S166" s="458">
        <v>1969.78</v>
      </c>
      <c r="T166" s="458">
        <v>0</v>
      </c>
      <c r="U166" s="458">
        <v>3222.69</v>
      </c>
      <c r="V166" s="458">
        <v>1744.21</v>
      </c>
      <c r="W166" s="458">
        <v>0</v>
      </c>
      <c r="X166" s="458">
        <v>6387.13</v>
      </c>
      <c r="Y166" s="458">
        <v>3714</v>
      </c>
      <c r="Z166" s="458">
        <v>0</v>
      </c>
      <c r="AA166" s="46">
        <v>10101.130000000001</v>
      </c>
      <c r="AI166"/>
      <c r="AJ166"/>
      <c r="AK166"/>
      <c r="AL166"/>
      <c r="AM166"/>
      <c r="AN166"/>
      <c r="AO166"/>
      <c r="AP166"/>
      <c r="AQ166"/>
      <c r="AR166"/>
      <c r="AS166"/>
      <c r="AT166"/>
      <c r="AU166"/>
    </row>
    <row r="167" spans="1:47" s="115" customFormat="1">
      <c r="A167"/>
      <c r="B167" s="41"/>
      <c r="C167" s="42"/>
      <c r="D167" s="41"/>
      <c r="E167" s="41"/>
      <c r="F167" s="41"/>
      <c r="G167" s="42"/>
      <c r="H167" s="41"/>
      <c r="I167"/>
      <c r="J167"/>
      <c r="K167" s="41"/>
      <c r="L167"/>
      <c r="M167"/>
      <c r="N167"/>
      <c r="R167" s="458">
        <v>2046.56</v>
      </c>
      <c r="S167" s="458">
        <v>1391.6000000000001</v>
      </c>
      <c r="T167" s="458">
        <v>0</v>
      </c>
      <c r="U167" s="458">
        <v>2581.65</v>
      </c>
      <c r="V167" s="458">
        <v>1050.26</v>
      </c>
      <c r="W167" s="458">
        <v>0</v>
      </c>
      <c r="X167" s="458">
        <v>4628.21</v>
      </c>
      <c r="Y167" s="458">
        <v>2441.86</v>
      </c>
      <c r="Z167" s="458">
        <v>0</v>
      </c>
      <c r="AA167" s="46">
        <v>7070.08</v>
      </c>
      <c r="AI167"/>
      <c r="AJ167"/>
      <c r="AK167"/>
      <c r="AL167"/>
      <c r="AM167"/>
      <c r="AN167"/>
      <c r="AO167"/>
      <c r="AP167"/>
      <c r="AQ167"/>
      <c r="AR167"/>
      <c r="AS167"/>
      <c r="AT167"/>
      <c r="AU167"/>
    </row>
    <row r="168" spans="1:47" s="115" customFormat="1">
      <c r="A168"/>
      <c r="B168" s="41"/>
      <c r="C168" s="42"/>
      <c r="D168" s="41"/>
      <c r="E168" s="41"/>
      <c r="F168" s="41"/>
      <c r="G168" s="42"/>
      <c r="H168" s="41"/>
      <c r="I168"/>
      <c r="J168"/>
      <c r="K168" s="41"/>
      <c r="L168"/>
      <c r="M168"/>
      <c r="N168"/>
      <c r="R168" s="458">
        <v>11939.04</v>
      </c>
      <c r="S168" s="458">
        <v>8427.34</v>
      </c>
      <c r="T168" s="458">
        <v>2.6</v>
      </c>
      <c r="U168" s="458">
        <v>13976.69</v>
      </c>
      <c r="V168" s="458">
        <v>10470.6</v>
      </c>
      <c r="W168" s="458">
        <v>0.26</v>
      </c>
      <c r="X168" s="458">
        <v>25915.73</v>
      </c>
      <c r="Y168" s="458">
        <v>18897.95</v>
      </c>
      <c r="Z168" s="458">
        <v>2.86</v>
      </c>
      <c r="AA168" s="46">
        <v>44816.56</v>
      </c>
      <c r="AI168"/>
      <c r="AJ168"/>
      <c r="AK168"/>
      <c r="AL168"/>
      <c r="AM168"/>
      <c r="AN168"/>
      <c r="AO168"/>
      <c r="AP168"/>
      <c r="AQ168"/>
      <c r="AR168"/>
      <c r="AS168"/>
      <c r="AT168"/>
      <c r="AU168"/>
    </row>
    <row r="169" spans="1:47" s="115" customFormat="1">
      <c r="A169"/>
      <c r="B169" s="41"/>
      <c r="C169" s="42"/>
      <c r="D169" s="41"/>
      <c r="E169" s="41"/>
      <c r="F169" s="41"/>
      <c r="G169" s="42"/>
      <c r="H169" s="41"/>
      <c r="I169"/>
      <c r="J169"/>
      <c r="K169" s="41"/>
      <c r="L169"/>
      <c r="M169"/>
      <c r="N169"/>
      <c r="R169" s="458">
        <v>17150.04</v>
      </c>
      <c r="S169" s="458">
        <v>11788.73</v>
      </c>
      <c r="T169" s="458">
        <v>2.6</v>
      </c>
      <c r="U169" s="458">
        <v>19781.04</v>
      </c>
      <c r="V169" s="458">
        <v>13265.08</v>
      </c>
      <c r="W169" s="458">
        <v>0.26</v>
      </c>
      <c r="X169" s="458">
        <v>36931.08</v>
      </c>
      <c r="Y169" s="458">
        <v>25053.82</v>
      </c>
      <c r="Z169" s="458">
        <v>2.86</v>
      </c>
      <c r="AA169" s="46">
        <v>61987.78</v>
      </c>
      <c r="AI169"/>
      <c r="AJ169"/>
      <c r="AK169"/>
      <c r="AL169"/>
      <c r="AM169"/>
      <c r="AN169"/>
      <c r="AO169"/>
      <c r="AP169"/>
      <c r="AQ169"/>
      <c r="AR169"/>
      <c r="AS169"/>
      <c r="AT169"/>
      <c r="AU169"/>
    </row>
    <row r="170" spans="1:47" s="115" customFormat="1">
      <c r="A170"/>
      <c r="B170" s="41"/>
      <c r="C170" s="42"/>
      <c r="D170" s="41"/>
      <c r="E170" s="41"/>
      <c r="F170" s="41"/>
      <c r="G170" s="42"/>
      <c r="H170" s="41"/>
      <c r="I170"/>
      <c r="J170"/>
      <c r="K170" s="41"/>
      <c r="L170"/>
      <c r="M170"/>
      <c r="N170"/>
      <c r="R170" s="458">
        <v>4265.6000000000004</v>
      </c>
      <c r="S170" s="458">
        <v>2224.86</v>
      </c>
      <c r="T170" s="458">
        <v>0</v>
      </c>
      <c r="U170" s="458">
        <v>4579.04</v>
      </c>
      <c r="V170" s="458">
        <v>2865.08</v>
      </c>
      <c r="W170" s="458">
        <v>0</v>
      </c>
      <c r="X170" s="458">
        <v>8844.65</v>
      </c>
      <c r="Y170" s="458">
        <v>5089.95</v>
      </c>
      <c r="Z170" s="458">
        <v>0</v>
      </c>
      <c r="AA170" s="46">
        <v>13934.6</v>
      </c>
      <c r="AI170"/>
      <c r="AJ170"/>
      <c r="AK170"/>
      <c r="AL170"/>
      <c r="AM170"/>
      <c r="AN170"/>
      <c r="AO170"/>
      <c r="AP170"/>
      <c r="AQ170"/>
      <c r="AR170"/>
      <c r="AS170"/>
      <c r="AT170"/>
      <c r="AU170"/>
    </row>
    <row r="171" spans="1:47" s="115" customFormat="1">
      <c r="A171"/>
      <c r="B171" s="41"/>
      <c r="C171" s="42"/>
      <c r="D171" s="41"/>
      <c r="E171" s="41"/>
      <c r="F171" s="41"/>
      <c r="G171" s="42"/>
      <c r="H171" s="41"/>
      <c r="I171"/>
      <c r="J171"/>
      <c r="K171" s="41"/>
      <c r="L171"/>
      <c r="M171"/>
      <c r="N171"/>
      <c r="R171" s="458">
        <v>6875.47</v>
      </c>
      <c r="S171" s="458">
        <v>3395</v>
      </c>
      <c r="T171" s="458">
        <v>0</v>
      </c>
      <c r="U171" s="458">
        <v>4171.17</v>
      </c>
      <c r="V171" s="458">
        <v>2352.3000000000002</v>
      </c>
      <c r="W171" s="458">
        <v>2.3000000000000003</v>
      </c>
      <c r="X171" s="458">
        <v>11046.65</v>
      </c>
      <c r="Y171" s="458">
        <v>5747.3</v>
      </c>
      <c r="Z171" s="458">
        <v>2.3000000000000003</v>
      </c>
      <c r="AA171" s="46">
        <v>16796.260000000002</v>
      </c>
      <c r="AI171"/>
      <c r="AJ171"/>
      <c r="AK171"/>
      <c r="AL171"/>
      <c r="AM171"/>
      <c r="AN171"/>
      <c r="AO171"/>
      <c r="AP171"/>
      <c r="AQ171"/>
      <c r="AR171"/>
      <c r="AS171"/>
      <c r="AT171"/>
      <c r="AU171"/>
    </row>
    <row r="172" spans="1:47" s="115" customFormat="1">
      <c r="A172"/>
      <c r="B172" s="41"/>
      <c r="C172" s="42"/>
      <c r="D172" s="41"/>
      <c r="E172" s="41"/>
      <c r="F172" s="41"/>
      <c r="G172" s="42"/>
      <c r="H172" s="41"/>
      <c r="I172"/>
      <c r="J172"/>
      <c r="K172" s="41"/>
      <c r="L172"/>
      <c r="M172"/>
      <c r="N172"/>
      <c r="R172" s="458">
        <v>4337.26</v>
      </c>
      <c r="S172" s="458">
        <v>2746.65</v>
      </c>
      <c r="T172" s="458">
        <v>0</v>
      </c>
      <c r="U172" s="458">
        <v>2486.6</v>
      </c>
      <c r="V172" s="458">
        <v>1684.3</v>
      </c>
      <c r="W172" s="458">
        <v>0</v>
      </c>
      <c r="X172" s="458">
        <v>6823.8600000000006</v>
      </c>
      <c r="Y172" s="458">
        <v>4430.95</v>
      </c>
      <c r="Z172" s="458">
        <v>0</v>
      </c>
      <c r="AA172" s="46">
        <v>11254.82</v>
      </c>
      <c r="AI172"/>
      <c r="AJ172"/>
      <c r="AK172"/>
      <c r="AL172"/>
      <c r="AM172"/>
      <c r="AN172"/>
      <c r="AO172"/>
      <c r="AP172"/>
      <c r="AQ172"/>
      <c r="AR172"/>
      <c r="AS172"/>
      <c r="AT172"/>
      <c r="AU172"/>
    </row>
    <row r="173" spans="1:47" s="115" customFormat="1">
      <c r="A173"/>
      <c r="B173" s="41"/>
      <c r="C173" s="42"/>
      <c r="D173" s="41"/>
      <c r="E173" s="41"/>
      <c r="F173" s="41"/>
      <c r="G173" s="42"/>
      <c r="H173" s="41"/>
      <c r="I173"/>
      <c r="J173"/>
      <c r="K173" s="41"/>
      <c r="L173"/>
      <c r="M173"/>
      <c r="N173"/>
      <c r="R173" s="458">
        <v>3171.82</v>
      </c>
      <c r="S173" s="458">
        <v>2541.4299999999998</v>
      </c>
      <c r="T173" s="458">
        <v>0</v>
      </c>
      <c r="U173" s="458">
        <v>3594.82</v>
      </c>
      <c r="V173" s="458">
        <v>2388.04</v>
      </c>
      <c r="W173" s="458">
        <v>0</v>
      </c>
      <c r="X173" s="458">
        <v>6766.6500000000005</v>
      </c>
      <c r="Y173" s="458">
        <v>4929.47</v>
      </c>
      <c r="Z173" s="458">
        <v>0</v>
      </c>
      <c r="AA173" s="46">
        <v>11696.130000000001</v>
      </c>
      <c r="AI173"/>
      <c r="AJ173"/>
      <c r="AK173"/>
      <c r="AL173"/>
      <c r="AM173"/>
      <c r="AN173"/>
      <c r="AO173"/>
      <c r="AP173"/>
      <c r="AQ173"/>
      <c r="AR173"/>
      <c r="AS173"/>
      <c r="AT173"/>
      <c r="AU173"/>
    </row>
    <row r="174" spans="1:47" s="115" customFormat="1">
      <c r="A174"/>
      <c r="B174" s="41"/>
      <c r="C174" s="42"/>
      <c r="D174" s="41"/>
      <c r="E174" s="41"/>
      <c r="F174" s="41"/>
      <c r="G174" s="42"/>
      <c r="H174" s="41"/>
      <c r="I174"/>
      <c r="J174"/>
      <c r="K174" s="41"/>
      <c r="L174"/>
      <c r="M174"/>
      <c r="N174"/>
      <c r="R174" s="458">
        <v>8510.2100000000009</v>
      </c>
      <c r="S174" s="458">
        <v>4248.8599999999997</v>
      </c>
      <c r="T174" s="458">
        <v>2</v>
      </c>
      <c r="U174" s="458">
        <v>8499.08</v>
      </c>
      <c r="V174" s="458">
        <v>4419.26</v>
      </c>
      <c r="W174" s="458">
        <v>2</v>
      </c>
      <c r="X174" s="458">
        <v>17009.3</v>
      </c>
      <c r="Y174" s="458">
        <v>8668.130000000001</v>
      </c>
      <c r="Z174" s="458">
        <v>4</v>
      </c>
      <c r="AA174" s="46">
        <v>25681.43</v>
      </c>
      <c r="AI174"/>
      <c r="AJ174"/>
      <c r="AK174"/>
      <c r="AL174"/>
      <c r="AM174"/>
      <c r="AN174"/>
      <c r="AO174"/>
      <c r="AP174"/>
      <c r="AQ174"/>
      <c r="AR174"/>
      <c r="AS174"/>
      <c r="AT174"/>
      <c r="AU174"/>
    </row>
    <row r="175" spans="1:47" s="115" customFormat="1">
      <c r="A175"/>
      <c r="B175" s="41"/>
      <c r="C175" s="42"/>
      <c r="D175" s="41"/>
      <c r="E175" s="41"/>
      <c r="F175" s="41"/>
      <c r="G175" s="42"/>
      <c r="H175" s="41"/>
      <c r="I175"/>
      <c r="J175"/>
      <c r="K175" s="41"/>
      <c r="L175"/>
      <c r="M175"/>
      <c r="N175"/>
      <c r="R175" s="458">
        <v>27160.39</v>
      </c>
      <c r="S175" s="458">
        <v>15156.82</v>
      </c>
      <c r="T175" s="458">
        <v>2</v>
      </c>
      <c r="U175" s="458">
        <v>23330.73</v>
      </c>
      <c r="V175" s="458">
        <v>13709</v>
      </c>
      <c r="W175" s="458">
        <v>4.3</v>
      </c>
      <c r="X175" s="458">
        <v>50491.130000000005</v>
      </c>
      <c r="Y175" s="458">
        <v>28865.82</v>
      </c>
      <c r="Z175" s="458">
        <v>6.3</v>
      </c>
      <c r="AA175" s="46">
        <v>79363.259999999995</v>
      </c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s="115" customFormat="1">
      <c r="A176"/>
      <c r="B176" s="41"/>
      <c r="C176" s="42"/>
      <c r="D176" s="41"/>
      <c r="E176" s="41"/>
      <c r="F176" s="41"/>
      <c r="G176" s="42"/>
      <c r="H176" s="41"/>
      <c r="I176"/>
      <c r="J176"/>
      <c r="K176" s="41"/>
      <c r="L176"/>
      <c r="M176"/>
      <c r="N176"/>
      <c r="R176" s="458">
        <v>8747.9500000000007</v>
      </c>
      <c r="S176" s="458">
        <v>8399.0400000000009</v>
      </c>
      <c r="T176" s="458">
        <v>0</v>
      </c>
      <c r="U176" s="458">
        <v>14875.04</v>
      </c>
      <c r="V176" s="458">
        <v>11623</v>
      </c>
      <c r="W176" s="458">
        <v>0</v>
      </c>
      <c r="X176" s="458">
        <v>23623</v>
      </c>
      <c r="Y176" s="458">
        <v>20022.04</v>
      </c>
      <c r="Z176" s="458">
        <v>0</v>
      </c>
      <c r="AA176" s="46">
        <v>43645.04</v>
      </c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s="115" customFormat="1">
      <c r="A177"/>
      <c r="B177" s="41"/>
      <c r="C177" s="42"/>
      <c r="D177" s="41"/>
      <c r="E177" s="41"/>
      <c r="F177" s="41"/>
      <c r="G177" s="42"/>
      <c r="H177" s="41"/>
      <c r="I177"/>
      <c r="J177"/>
      <c r="K177" s="41"/>
      <c r="L177"/>
      <c r="M177"/>
      <c r="N177"/>
      <c r="R177" s="458">
        <v>8952.3000000000011</v>
      </c>
      <c r="S177" s="458">
        <v>8426.34</v>
      </c>
      <c r="T177" s="458">
        <v>0</v>
      </c>
      <c r="U177" s="458">
        <v>10135.43</v>
      </c>
      <c r="V177" s="458">
        <v>9585.43</v>
      </c>
      <c r="W177" s="458">
        <v>1</v>
      </c>
      <c r="X177" s="458">
        <v>19087.73</v>
      </c>
      <c r="Y177" s="458">
        <v>18011.78</v>
      </c>
      <c r="Z177" s="458">
        <v>1</v>
      </c>
      <c r="AA177" s="46">
        <v>37100.520000000004</v>
      </c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s="115" customFormat="1">
      <c r="A178"/>
      <c r="B178" s="41"/>
      <c r="C178" s="42"/>
      <c r="D178" s="41"/>
      <c r="E178" s="41"/>
      <c r="F178" s="41"/>
      <c r="G178" s="42"/>
      <c r="H178" s="41"/>
      <c r="I178"/>
      <c r="J178"/>
      <c r="K178" s="41"/>
      <c r="L178"/>
      <c r="M178"/>
      <c r="N178"/>
      <c r="R178" s="458">
        <v>17700.260000000002</v>
      </c>
      <c r="S178" s="458">
        <v>16825.39</v>
      </c>
      <c r="T178" s="458">
        <v>0</v>
      </c>
      <c r="U178" s="458">
        <v>25010.47</v>
      </c>
      <c r="V178" s="458">
        <v>21208.43</v>
      </c>
      <c r="W178" s="458">
        <v>1</v>
      </c>
      <c r="X178" s="458">
        <v>42710.73</v>
      </c>
      <c r="Y178" s="458">
        <v>38033.82</v>
      </c>
      <c r="Z178" s="458">
        <v>1</v>
      </c>
      <c r="AA178" s="46">
        <v>80745.56</v>
      </c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s="115" customFormat="1">
      <c r="A179"/>
      <c r="B179" s="41"/>
      <c r="C179" s="42"/>
      <c r="D179" s="41"/>
      <c r="E179" s="41"/>
      <c r="F179" s="41"/>
      <c r="G179" s="42"/>
      <c r="H179" s="41"/>
      <c r="I179"/>
      <c r="J179"/>
      <c r="K179" s="41"/>
      <c r="L179"/>
      <c r="M179"/>
      <c r="N179"/>
      <c r="R179" s="458">
        <v>6301.34</v>
      </c>
      <c r="S179" s="458">
        <v>3371.39</v>
      </c>
      <c r="T179" s="458">
        <v>0</v>
      </c>
      <c r="U179" s="458">
        <v>9122.73</v>
      </c>
      <c r="V179" s="458">
        <v>6953.21</v>
      </c>
      <c r="W179" s="458">
        <v>0</v>
      </c>
      <c r="X179" s="458">
        <v>15424.08</v>
      </c>
      <c r="Y179" s="458">
        <v>10324.6</v>
      </c>
      <c r="Z179" s="458">
        <v>0</v>
      </c>
      <c r="AA179" s="46">
        <v>25748.690000000002</v>
      </c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s="115" customFormat="1">
      <c r="A180"/>
      <c r="B180" s="41"/>
      <c r="C180" s="42"/>
      <c r="D180" s="41"/>
      <c r="E180" s="41"/>
      <c r="F180" s="41"/>
      <c r="G180" s="42"/>
      <c r="H180" s="41"/>
      <c r="I180"/>
      <c r="J180"/>
      <c r="K180" s="41"/>
      <c r="L180"/>
      <c r="M180"/>
      <c r="N180"/>
      <c r="R180" s="458">
        <v>3906.13</v>
      </c>
      <c r="S180" s="458">
        <v>1973.56</v>
      </c>
      <c r="T180" s="458">
        <v>0</v>
      </c>
      <c r="U180" s="458">
        <v>1662.69</v>
      </c>
      <c r="V180" s="458">
        <v>1654.6000000000001</v>
      </c>
      <c r="W180" s="458">
        <v>0</v>
      </c>
      <c r="X180" s="458">
        <v>5568.82</v>
      </c>
      <c r="Y180" s="458">
        <v>3628.17</v>
      </c>
      <c r="Z180" s="458">
        <v>0</v>
      </c>
      <c r="AA180" s="46">
        <v>9197</v>
      </c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s="115" customFormat="1">
      <c r="A181"/>
      <c r="B181" s="41"/>
      <c r="C181" s="42"/>
      <c r="D181" s="41"/>
      <c r="E181" s="41"/>
      <c r="F181" s="41"/>
      <c r="G181" s="42"/>
      <c r="H181" s="41"/>
      <c r="I181"/>
      <c r="J181"/>
      <c r="K181" s="41"/>
      <c r="L181"/>
      <c r="M181"/>
      <c r="N181"/>
      <c r="R181" s="458">
        <v>1102.9100000000001</v>
      </c>
      <c r="S181" s="458">
        <v>729.95</v>
      </c>
      <c r="T181" s="458">
        <v>0</v>
      </c>
      <c r="U181" s="458">
        <v>2788.69</v>
      </c>
      <c r="V181" s="458">
        <v>1726.26</v>
      </c>
      <c r="W181" s="458">
        <v>0</v>
      </c>
      <c r="X181" s="458">
        <v>3891.6</v>
      </c>
      <c r="Y181" s="458">
        <v>2456.21</v>
      </c>
      <c r="Z181" s="458">
        <v>0</v>
      </c>
      <c r="AA181" s="46">
        <v>6347.82</v>
      </c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s="115" customFormat="1">
      <c r="A182"/>
      <c r="B182" s="41"/>
      <c r="C182" s="42"/>
      <c r="D182" s="41"/>
      <c r="E182" s="41"/>
      <c r="F182" s="41"/>
      <c r="G182" s="42"/>
      <c r="H182" s="41"/>
      <c r="I182"/>
      <c r="J182"/>
      <c r="K182" s="41"/>
      <c r="L182"/>
      <c r="M182"/>
      <c r="N182"/>
      <c r="R182" s="458">
        <v>5009.04</v>
      </c>
      <c r="S182" s="458">
        <v>2703.52</v>
      </c>
      <c r="T182" s="458">
        <v>0</v>
      </c>
      <c r="U182" s="458">
        <v>4451.3900000000003</v>
      </c>
      <c r="V182" s="458">
        <v>3380.86</v>
      </c>
      <c r="W182" s="458">
        <v>0</v>
      </c>
      <c r="X182" s="458">
        <v>9460.43</v>
      </c>
      <c r="Y182" s="458">
        <v>6084.39</v>
      </c>
      <c r="Z182" s="458">
        <v>0</v>
      </c>
      <c r="AA182" s="46">
        <v>15544.82</v>
      </c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s="115" customFormat="1">
      <c r="A183"/>
      <c r="B183" s="41"/>
      <c r="C183" s="42"/>
      <c r="D183" s="41"/>
      <c r="E183" s="41"/>
      <c r="F183" s="41"/>
      <c r="G183" s="42"/>
      <c r="H183" s="41"/>
      <c r="I183"/>
      <c r="J183"/>
      <c r="K183" s="41"/>
      <c r="L183"/>
      <c r="M183"/>
      <c r="N183"/>
      <c r="R183" s="458">
        <v>14992.65</v>
      </c>
      <c r="S183" s="458">
        <v>12046.17</v>
      </c>
      <c r="T183" s="458">
        <v>0</v>
      </c>
      <c r="U183" s="458">
        <v>20043.260000000002</v>
      </c>
      <c r="V183" s="458">
        <v>14197.69</v>
      </c>
      <c r="W183" s="458">
        <v>0</v>
      </c>
      <c r="X183" s="458">
        <v>35035.910000000003</v>
      </c>
      <c r="Y183" s="458">
        <v>26243.86</v>
      </c>
      <c r="Z183" s="458">
        <v>0</v>
      </c>
      <c r="AA183" s="46">
        <v>61279.78</v>
      </c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s="115" customFormat="1">
      <c r="A184"/>
      <c r="B184" s="41"/>
      <c r="C184" s="42"/>
      <c r="D184" s="41"/>
      <c r="E184" s="41"/>
      <c r="F184" s="41"/>
      <c r="G184" s="42"/>
      <c r="H184" s="41"/>
      <c r="I184"/>
      <c r="J184"/>
      <c r="K184" s="41"/>
      <c r="L184"/>
      <c r="M184"/>
      <c r="N184"/>
      <c r="R184" s="458">
        <v>68243.56</v>
      </c>
      <c r="S184" s="458">
        <v>52618.559999999998</v>
      </c>
      <c r="T184" s="458">
        <v>1</v>
      </c>
      <c r="U184" s="458">
        <v>130595.3</v>
      </c>
      <c r="V184" s="458">
        <v>141660.86000000002</v>
      </c>
      <c r="W184" s="458">
        <v>16.649999999999999</v>
      </c>
      <c r="X184" s="458">
        <v>198838.86000000002</v>
      </c>
      <c r="Y184" s="458">
        <v>194279.43</v>
      </c>
      <c r="Z184" s="458">
        <v>17.650000000000002</v>
      </c>
      <c r="AA184" s="46">
        <v>393135.95</v>
      </c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s="115" customFormat="1">
      <c r="A185"/>
      <c r="B185" s="41"/>
      <c r="C185" s="42"/>
      <c r="D185" s="41"/>
      <c r="E185" s="41"/>
      <c r="F185" s="41"/>
      <c r="G185" s="42"/>
      <c r="H185" s="41"/>
      <c r="I185"/>
      <c r="J185"/>
      <c r="K185" s="41"/>
      <c r="L185"/>
      <c r="M185"/>
      <c r="N185"/>
      <c r="R185" s="458">
        <v>901</v>
      </c>
      <c r="S185" s="458">
        <v>579.56000000000006</v>
      </c>
      <c r="T185" s="458">
        <v>0</v>
      </c>
      <c r="U185" s="458">
        <v>1068.52</v>
      </c>
      <c r="V185" s="458">
        <v>1058.04</v>
      </c>
      <c r="W185" s="458">
        <v>0</v>
      </c>
      <c r="X185" s="458">
        <v>1969.52</v>
      </c>
      <c r="Y185" s="458">
        <v>1637.6000000000001</v>
      </c>
      <c r="Z185" s="458">
        <v>0</v>
      </c>
      <c r="AA185" s="46">
        <v>3607.13</v>
      </c>
      <c r="AI185"/>
      <c r="AJ185"/>
      <c r="AK185"/>
      <c r="AL185"/>
      <c r="AM185"/>
      <c r="AN185"/>
      <c r="AO185"/>
      <c r="AP185"/>
      <c r="AQ185"/>
      <c r="AR185"/>
      <c r="AS185"/>
      <c r="AT185"/>
      <c r="AU185"/>
    </row>
    <row r="186" spans="1:47" s="115" customFormat="1">
      <c r="A186"/>
      <c r="B186" s="41"/>
      <c r="C186" s="42"/>
      <c r="D186" s="41"/>
      <c r="E186" s="41"/>
      <c r="F186" s="41"/>
      <c r="G186" s="42"/>
      <c r="H186" s="41"/>
      <c r="I186"/>
      <c r="J186"/>
      <c r="K186" s="41"/>
      <c r="L186"/>
      <c r="M186"/>
      <c r="N186"/>
      <c r="R186" s="458">
        <v>4199.6000000000004</v>
      </c>
      <c r="S186" s="458">
        <v>2486.8200000000002</v>
      </c>
      <c r="T186" s="458">
        <v>0</v>
      </c>
      <c r="U186" s="458">
        <v>3154.3</v>
      </c>
      <c r="V186" s="458">
        <v>2424.3000000000002</v>
      </c>
      <c r="W186" s="458">
        <v>0</v>
      </c>
      <c r="X186" s="458">
        <v>7353.91</v>
      </c>
      <c r="Y186" s="458">
        <v>4911.13</v>
      </c>
      <c r="Z186" s="458">
        <v>0</v>
      </c>
      <c r="AA186" s="46">
        <v>12265.04</v>
      </c>
      <c r="AI186"/>
      <c r="AJ186"/>
      <c r="AK186"/>
      <c r="AL186"/>
      <c r="AM186"/>
      <c r="AN186"/>
      <c r="AO186"/>
      <c r="AP186"/>
      <c r="AQ186"/>
      <c r="AR186"/>
      <c r="AS186"/>
      <c r="AT186"/>
      <c r="AU186"/>
    </row>
    <row r="187" spans="1:47" s="115" customFormat="1">
      <c r="A187"/>
      <c r="B187" s="41"/>
      <c r="C187" s="42"/>
      <c r="D187" s="41"/>
      <c r="E187" s="41"/>
      <c r="F187" s="41"/>
      <c r="G187" s="42"/>
      <c r="H187" s="41"/>
      <c r="I187"/>
      <c r="J187"/>
      <c r="K187" s="41"/>
      <c r="L187"/>
      <c r="M187"/>
      <c r="N187"/>
      <c r="R187" s="458">
        <v>2085.13</v>
      </c>
      <c r="S187" s="458">
        <v>1058.04</v>
      </c>
      <c r="T187" s="458">
        <v>0</v>
      </c>
      <c r="U187" s="458">
        <v>2644.82</v>
      </c>
      <c r="V187" s="458">
        <v>2633.73</v>
      </c>
      <c r="W187" s="458">
        <v>0</v>
      </c>
      <c r="X187" s="458">
        <v>4729.95</v>
      </c>
      <c r="Y187" s="458">
        <v>3691.78</v>
      </c>
      <c r="Z187" s="458">
        <v>0</v>
      </c>
      <c r="AA187" s="46">
        <v>8421.73</v>
      </c>
      <c r="AI187"/>
      <c r="AJ187"/>
      <c r="AK187"/>
      <c r="AL187"/>
      <c r="AM187"/>
      <c r="AN187"/>
      <c r="AO187"/>
      <c r="AP187"/>
      <c r="AQ187"/>
      <c r="AR187"/>
      <c r="AS187"/>
      <c r="AT187"/>
      <c r="AU187"/>
    </row>
    <row r="188" spans="1:47" s="115" customFormat="1">
      <c r="A188"/>
      <c r="B188" s="41"/>
      <c r="C188" s="42"/>
      <c r="D188" s="41"/>
      <c r="E188" s="41"/>
      <c r="F188" s="41"/>
      <c r="G188" s="42"/>
      <c r="H188" s="41"/>
      <c r="I188"/>
      <c r="J188"/>
      <c r="K188" s="41"/>
      <c r="L188"/>
      <c r="M188"/>
      <c r="N188"/>
      <c r="R188" s="458">
        <v>828.78</v>
      </c>
      <c r="S188" s="458">
        <v>363.6</v>
      </c>
      <c r="T188" s="458">
        <v>0</v>
      </c>
      <c r="U188" s="458">
        <v>1038.6500000000001</v>
      </c>
      <c r="V188" s="458">
        <v>837.73</v>
      </c>
      <c r="W188" s="458">
        <v>0</v>
      </c>
      <c r="X188" s="458">
        <v>1867.43</v>
      </c>
      <c r="Y188" s="458">
        <v>1201.3399999999999</v>
      </c>
      <c r="Z188" s="458">
        <v>0</v>
      </c>
      <c r="AA188" s="46">
        <v>3068.78</v>
      </c>
      <c r="AI188"/>
      <c r="AJ188"/>
      <c r="AK188"/>
      <c r="AL188"/>
      <c r="AM188"/>
      <c r="AN188"/>
      <c r="AO188"/>
      <c r="AP188"/>
      <c r="AQ188"/>
      <c r="AR188"/>
      <c r="AS188"/>
      <c r="AT188"/>
      <c r="AU188"/>
    </row>
    <row r="189" spans="1:47" s="115" customFormat="1">
      <c r="A189"/>
      <c r="B189" s="41"/>
      <c r="C189" s="42"/>
      <c r="D189" s="41"/>
      <c r="E189" s="41"/>
      <c r="F189" s="41"/>
      <c r="G189" s="42"/>
      <c r="H189" s="41"/>
      <c r="I189"/>
      <c r="J189"/>
      <c r="K189" s="41"/>
      <c r="L189"/>
      <c r="M189"/>
      <c r="N189"/>
      <c r="R189" s="458">
        <v>1481.08</v>
      </c>
      <c r="S189" s="458">
        <v>775.65</v>
      </c>
      <c r="T189" s="458">
        <v>0</v>
      </c>
      <c r="U189" s="458">
        <v>1853.56</v>
      </c>
      <c r="V189" s="458">
        <v>1778.8600000000001</v>
      </c>
      <c r="W189" s="458">
        <v>0</v>
      </c>
      <c r="X189" s="458">
        <v>3334.65</v>
      </c>
      <c r="Y189" s="458">
        <v>2554.52</v>
      </c>
      <c r="Z189" s="458">
        <v>0</v>
      </c>
      <c r="AA189" s="46">
        <v>5889.17</v>
      </c>
      <c r="AI189"/>
      <c r="AJ189"/>
      <c r="AK189"/>
      <c r="AL189"/>
      <c r="AM189"/>
      <c r="AN189"/>
      <c r="AO189"/>
      <c r="AP189"/>
      <c r="AQ189"/>
      <c r="AR189"/>
      <c r="AS189"/>
      <c r="AT189"/>
      <c r="AU189"/>
    </row>
    <row r="190" spans="1:47" s="115" customFormat="1">
      <c r="A190"/>
      <c r="B190" s="41"/>
      <c r="C190" s="42"/>
      <c r="D190" s="41"/>
      <c r="E190" s="41"/>
      <c r="F190" s="41"/>
      <c r="G190" s="42"/>
      <c r="H190" s="41"/>
      <c r="I190"/>
      <c r="J190"/>
      <c r="K190" s="41"/>
      <c r="L190"/>
      <c r="M190"/>
      <c r="N190"/>
      <c r="R190" s="458">
        <v>2541.34</v>
      </c>
      <c r="S190" s="458">
        <v>2017.73</v>
      </c>
      <c r="T190" s="458">
        <v>0</v>
      </c>
      <c r="U190" s="458">
        <v>1856.39</v>
      </c>
      <c r="V190" s="458">
        <v>1274.04</v>
      </c>
      <c r="W190" s="458">
        <v>0</v>
      </c>
      <c r="X190" s="458">
        <v>4397.7300000000005</v>
      </c>
      <c r="Y190" s="458">
        <v>3291.78</v>
      </c>
      <c r="Z190" s="458">
        <v>0</v>
      </c>
      <c r="AA190" s="46">
        <v>7689.52</v>
      </c>
      <c r="AI190"/>
      <c r="AJ190"/>
      <c r="AK190"/>
      <c r="AL190"/>
      <c r="AM190"/>
      <c r="AN190"/>
      <c r="AO190"/>
      <c r="AP190"/>
      <c r="AQ190"/>
      <c r="AR190"/>
      <c r="AS190"/>
      <c r="AT190"/>
      <c r="AU190"/>
    </row>
    <row r="191" spans="1:47" s="115" customFormat="1">
      <c r="A191"/>
      <c r="B191" s="41"/>
      <c r="C191" s="42"/>
      <c r="D191" s="41"/>
      <c r="E191" s="41"/>
      <c r="F191" s="41"/>
      <c r="G191" s="42"/>
      <c r="H191" s="41"/>
      <c r="I191"/>
      <c r="J191"/>
      <c r="K191" s="41"/>
      <c r="L191"/>
      <c r="M191"/>
      <c r="N191"/>
      <c r="R191" s="458">
        <v>935.08</v>
      </c>
      <c r="S191" s="458">
        <v>495.39</v>
      </c>
      <c r="T191" s="458">
        <v>1</v>
      </c>
      <c r="U191" s="458">
        <v>1476.73</v>
      </c>
      <c r="V191" s="458">
        <v>1099.69</v>
      </c>
      <c r="W191" s="458">
        <v>0</v>
      </c>
      <c r="X191" s="458">
        <v>2411.8200000000002</v>
      </c>
      <c r="Y191" s="458">
        <v>1595.08</v>
      </c>
      <c r="Z191" s="458">
        <v>1</v>
      </c>
      <c r="AA191" s="46">
        <v>4007.9100000000003</v>
      </c>
      <c r="AI191"/>
      <c r="AJ191"/>
      <c r="AK191"/>
      <c r="AL191"/>
      <c r="AM191"/>
      <c r="AN191"/>
      <c r="AO191"/>
      <c r="AP191"/>
      <c r="AQ191"/>
      <c r="AR191"/>
      <c r="AS191"/>
      <c r="AT191"/>
      <c r="AU191"/>
    </row>
    <row r="192" spans="1:47" s="115" customFormat="1">
      <c r="A192"/>
      <c r="B192" s="41"/>
      <c r="C192" s="42"/>
      <c r="D192" s="41"/>
      <c r="E192" s="41"/>
      <c r="F192" s="41"/>
      <c r="G192" s="42"/>
      <c r="H192" s="41"/>
      <c r="I192"/>
      <c r="J192"/>
      <c r="K192" s="41"/>
      <c r="L192"/>
      <c r="M192"/>
      <c r="N192"/>
      <c r="R192" s="458">
        <v>3932.86</v>
      </c>
      <c r="S192" s="458">
        <v>2275.34</v>
      </c>
      <c r="T192" s="458">
        <v>0</v>
      </c>
      <c r="U192" s="458">
        <v>2710.9500000000003</v>
      </c>
      <c r="V192" s="458">
        <v>2756.9500000000003</v>
      </c>
      <c r="W192" s="458">
        <v>0</v>
      </c>
      <c r="X192" s="458">
        <v>6643.82</v>
      </c>
      <c r="Y192" s="458">
        <v>5032.3</v>
      </c>
      <c r="Z192" s="458">
        <v>0</v>
      </c>
      <c r="AA192" s="46">
        <v>11676.130000000001</v>
      </c>
      <c r="AI192"/>
      <c r="AJ192"/>
      <c r="AK192"/>
      <c r="AL192"/>
      <c r="AM192"/>
      <c r="AN192"/>
      <c r="AO192"/>
      <c r="AP192"/>
      <c r="AQ192"/>
      <c r="AR192"/>
      <c r="AS192"/>
      <c r="AT192"/>
      <c r="AU192"/>
    </row>
    <row r="193" spans="1:47" s="115" customFormat="1">
      <c r="A193"/>
      <c r="B193" s="41"/>
      <c r="C193" s="42"/>
      <c r="D193" s="41"/>
      <c r="E193" s="41"/>
      <c r="F193" s="41"/>
      <c r="G193" s="42"/>
      <c r="H193" s="41"/>
      <c r="I193"/>
      <c r="J193"/>
      <c r="K193" s="41"/>
      <c r="L193"/>
      <c r="M193"/>
      <c r="N193"/>
      <c r="R193" s="458">
        <v>1445.69</v>
      </c>
      <c r="S193" s="458">
        <v>639.91</v>
      </c>
      <c r="T193" s="458">
        <v>0</v>
      </c>
      <c r="U193" s="458">
        <v>566.30000000000007</v>
      </c>
      <c r="V193" s="458">
        <v>552.08000000000004</v>
      </c>
      <c r="W193" s="458">
        <v>0</v>
      </c>
      <c r="X193" s="458">
        <v>2012</v>
      </c>
      <c r="Y193" s="458">
        <v>1192</v>
      </c>
      <c r="Z193" s="458">
        <v>0</v>
      </c>
      <c r="AA193" s="46">
        <v>3204</v>
      </c>
      <c r="AI193"/>
      <c r="AJ193"/>
      <c r="AK193"/>
      <c r="AL193"/>
      <c r="AM193"/>
      <c r="AN193"/>
      <c r="AO193"/>
      <c r="AP193"/>
      <c r="AQ193"/>
      <c r="AR193"/>
      <c r="AS193"/>
      <c r="AT193"/>
      <c r="AU193"/>
    </row>
    <row r="194" spans="1:47" s="115" customFormat="1">
      <c r="A194"/>
      <c r="B194" s="41"/>
      <c r="C194" s="42"/>
      <c r="D194" s="41"/>
      <c r="E194" s="41"/>
      <c r="F194" s="41"/>
      <c r="G194" s="42"/>
      <c r="H194" s="41"/>
      <c r="I194"/>
      <c r="J194"/>
      <c r="K194" s="41"/>
      <c r="L194"/>
      <c r="M194"/>
      <c r="N194"/>
      <c r="R194" s="458">
        <v>18350.600000000002</v>
      </c>
      <c r="S194" s="458">
        <v>10692.08</v>
      </c>
      <c r="T194" s="458">
        <v>1</v>
      </c>
      <c r="U194" s="458">
        <v>16370.26</v>
      </c>
      <c r="V194" s="458">
        <v>14415.470000000001</v>
      </c>
      <c r="W194" s="458">
        <v>0</v>
      </c>
      <c r="X194" s="458">
        <v>34720.86</v>
      </c>
      <c r="Y194" s="458">
        <v>25107.56</v>
      </c>
      <c r="Z194" s="458">
        <v>1</v>
      </c>
      <c r="AA194" s="46">
        <v>59829.43</v>
      </c>
      <c r="AI194"/>
      <c r="AJ194"/>
      <c r="AK194"/>
      <c r="AL194"/>
      <c r="AM194"/>
      <c r="AN194"/>
      <c r="AO194"/>
      <c r="AP194"/>
      <c r="AQ194"/>
      <c r="AR194"/>
      <c r="AS194"/>
      <c r="AT194"/>
      <c r="AU194"/>
    </row>
    <row r="195" spans="1:47" s="115" customFormat="1">
      <c r="A195"/>
      <c r="B195" s="41"/>
      <c r="C195" s="42"/>
      <c r="D195" s="41"/>
      <c r="E195" s="41"/>
      <c r="F195" s="41"/>
      <c r="G195" s="42"/>
      <c r="H195" s="41"/>
      <c r="I195"/>
      <c r="J195"/>
      <c r="K195" s="41"/>
      <c r="L195"/>
      <c r="M195"/>
      <c r="N195"/>
      <c r="R195" s="458">
        <v>62.82</v>
      </c>
      <c r="S195" s="458">
        <v>25.080000000000002</v>
      </c>
      <c r="T195" s="458">
        <v>0</v>
      </c>
      <c r="U195" s="458">
        <v>1548.04</v>
      </c>
      <c r="V195" s="458">
        <v>1008.26</v>
      </c>
      <c r="W195" s="458">
        <v>0</v>
      </c>
      <c r="X195" s="458">
        <v>1610.8600000000001</v>
      </c>
      <c r="Y195" s="458">
        <v>1033.3399999999999</v>
      </c>
      <c r="Z195" s="458">
        <v>0</v>
      </c>
      <c r="AA195" s="46">
        <v>2644.21</v>
      </c>
      <c r="AI195"/>
      <c r="AJ195"/>
      <c r="AK195"/>
      <c r="AL195"/>
      <c r="AM195"/>
      <c r="AN195"/>
      <c r="AO195"/>
      <c r="AP195"/>
      <c r="AQ195"/>
      <c r="AR195"/>
      <c r="AS195"/>
      <c r="AT195"/>
      <c r="AU195"/>
    </row>
    <row r="196" spans="1:47" s="115" customFormat="1" ht="13.5" thickBot="1">
      <c r="A196"/>
      <c r="B196" s="41"/>
      <c r="C196" s="42"/>
      <c r="D196" s="41"/>
      <c r="E196" s="41"/>
      <c r="F196" s="41"/>
      <c r="G196" s="42"/>
      <c r="H196" s="41"/>
      <c r="I196"/>
      <c r="J196"/>
      <c r="K196" s="41"/>
      <c r="L196"/>
      <c r="M196"/>
      <c r="N196"/>
      <c r="R196" s="458">
        <v>78.650000000000006</v>
      </c>
      <c r="S196" s="458">
        <v>43.52</v>
      </c>
      <c r="T196" s="458">
        <v>0</v>
      </c>
      <c r="U196" s="458">
        <v>2111.34</v>
      </c>
      <c r="V196" s="458">
        <v>1800.65</v>
      </c>
      <c r="W196" s="458">
        <v>0</v>
      </c>
      <c r="X196" s="458">
        <v>2190</v>
      </c>
      <c r="Y196" s="458">
        <v>1844.17</v>
      </c>
      <c r="Z196" s="458">
        <v>0</v>
      </c>
      <c r="AA196" s="46">
        <v>4034.17</v>
      </c>
      <c r="AI196"/>
      <c r="AJ196"/>
      <c r="AK196"/>
      <c r="AL196"/>
      <c r="AM196"/>
      <c r="AN196"/>
      <c r="AO196"/>
      <c r="AP196"/>
      <c r="AQ196"/>
      <c r="AR196"/>
      <c r="AS196"/>
      <c r="AT196"/>
      <c r="AU196"/>
    </row>
    <row r="197" spans="1:47" s="115" customFormat="1" ht="14.25" thickTop="1" thickBot="1">
      <c r="A197"/>
      <c r="B197" s="41"/>
      <c r="C197" s="42"/>
      <c r="D197" s="41"/>
      <c r="E197" s="41"/>
      <c r="F197" s="41"/>
      <c r="G197" s="42"/>
      <c r="H197" s="41"/>
      <c r="I197"/>
      <c r="J197"/>
      <c r="K197" s="41"/>
      <c r="L197"/>
      <c r="M197"/>
      <c r="N197"/>
      <c r="R197" s="459">
        <v>388994.91000000003</v>
      </c>
      <c r="S197" s="459">
        <v>276880.03999999998</v>
      </c>
      <c r="T197" s="459">
        <v>8.6</v>
      </c>
      <c r="U197" s="459">
        <v>644101.73</v>
      </c>
      <c r="V197" s="459">
        <v>518217.13</v>
      </c>
      <c r="W197" s="459">
        <v>27.21</v>
      </c>
      <c r="X197" s="459">
        <v>1033096.65</v>
      </c>
      <c r="Y197" s="459">
        <v>795097.17</v>
      </c>
      <c r="Z197" s="459">
        <v>35.82</v>
      </c>
      <c r="AA197" s="460">
        <v>1828229.65</v>
      </c>
      <c r="AI197"/>
      <c r="AJ197"/>
      <c r="AK197"/>
      <c r="AL197"/>
      <c r="AM197"/>
      <c r="AN197"/>
      <c r="AO197"/>
      <c r="AP197"/>
      <c r="AQ197"/>
      <c r="AR197"/>
      <c r="AS197"/>
      <c r="AT197"/>
      <c r="AU197"/>
    </row>
    <row r="198" spans="1:47" s="115" customFormat="1" ht="13.5" thickTop="1">
      <c r="A198"/>
      <c r="B198" s="41"/>
      <c r="C198" s="42"/>
      <c r="D198" s="41"/>
      <c r="E198" s="41"/>
      <c r="F198" s="41"/>
      <c r="G198" s="42"/>
      <c r="H198" s="41"/>
      <c r="I198"/>
      <c r="J198"/>
      <c r="K198" s="41"/>
      <c r="L198"/>
      <c r="M198"/>
      <c r="N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</row>
  </sheetData>
  <mergeCells count="2">
    <mergeCell ref="B1:H1"/>
    <mergeCell ref="B2:H2"/>
  </mergeCells>
  <printOptions horizontalCentered="1"/>
  <pageMargins left="0.39370078740157483" right="0.39370078740157483" top="0.39370078740157483" bottom="0.39370078740157483" header="0" footer="0"/>
  <pageSetup paperSize="9"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29965B81DE14C9C1C877CED9F0127" ma:contentTypeVersion="1" ma:contentTypeDescription="Crear nuevo documento." ma:contentTypeScope="" ma:versionID="82d664d1b9294c97abae10414ad512e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ad185dcfeebc1ad7e50039e8a2b90b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8947A4-0267-4166-B318-4B71C02AFA18}"/>
</file>

<file path=customXml/itemProps2.xml><?xml version="1.0" encoding="utf-8"?>
<ds:datastoreItem xmlns:ds="http://schemas.openxmlformats.org/officeDocument/2006/customXml" ds:itemID="{4F5D8D65-9CAB-47E3-B51F-2AE392CF6D08}"/>
</file>

<file path=customXml/itemProps3.xml><?xml version="1.0" encoding="utf-8"?>
<ds:datastoreItem xmlns:ds="http://schemas.openxmlformats.org/officeDocument/2006/customXml" ds:itemID="{2F56C10A-5F73-4776-B02D-23B75FF817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Portada</vt:lpstr>
      <vt:lpstr>Indice</vt:lpstr>
      <vt:lpstr>Procedentes UE</vt:lpstr>
      <vt:lpstr>Procedentes de paises NOUE </vt:lpstr>
      <vt:lpstr>TOTAL</vt:lpstr>
      <vt:lpstr>GENERO</vt:lpstr>
      <vt:lpstr>EVOLUCION</vt:lpstr>
      <vt:lpstr>VARIACION mes y año</vt:lpstr>
      <vt:lpstr>Sectores Gral.</vt:lpstr>
      <vt:lpstr>Sectores autonomos</vt:lpstr>
      <vt:lpstr>Paises de Procedencia</vt:lpstr>
      <vt:lpstr>Efecto COVID</vt:lpstr>
      <vt:lpstr>EVOLUCION!Área_de_impresión</vt:lpstr>
      <vt:lpstr>GENERO!Área_de_impresión</vt:lpstr>
      <vt:lpstr>'Paises de Procedencia'!Área_de_impresión</vt:lpstr>
      <vt:lpstr>'Procedentes de paises NOUE '!Área_de_impresión</vt:lpstr>
      <vt:lpstr>'Procedentes UE'!Área_de_impresión</vt:lpstr>
      <vt:lpstr>'Sectores autonomos'!Área_de_impresión</vt:lpstr>
      <vt:lpstr>'Sectores Gral.'!Área_de_impresión</vt:lpstr>
      <vt:lpstr>TOTAL!Área_de_impresión</vt:lpstr>
      <vt:lpstr>'VARIACION mes y año'!Área_de_impresión</vt:lpstr>
      <vt:lpstr>EVOLUCION!Print_Area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Angel</cp:lastModifiedBy>
  <dcterms:created xsi:type="dcterms:W3CDTF">2020-04-16T11:20:32Z</dcterms:created>
  <dcterms:modified xsi:type="dcterms:W3CDTF">2020-04-20T14:16:33Z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0x010100CD029965B81DE14C9C1C877CED9F0127</vt:lpwstr>
  </property>
</Properties>
</file>